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KateA\Downloads\"/>
    </mc:Choice>
  </mc:AlternateContent>
  <xr:revisionPtr revIDLastSave="0" documentId="13_ncr:1_{00627F37-E42C-4349-8B1D-30A56917D27E}" xr6:coauthVersionLast="45" xr6:coauthVersionMax="45" xr10:uidLastSave="{00000000-0000-0000-0000-000000000000}"/>
  <bookViews>
    <workbookView xWindow="28680" yWindow="-120" windowWidth="29040" windowHeight="15840" tabRatio="817" xr2:uid="{63191B1A-C96A-4989-8F10-8D8E36793E01}"/>
  </bookViews>
  <sheets>
    <sheet name="Cover Sheet" sheetId="25" r:id="rId1"/>
    <sheet name="Assumptions" sheetId="21" r:id="rId2"/>
    <sheet name="Model" sheetId="29" r:id="rId3"/>
    <sheet name="Chart_ALL" sheetId="30" r:id="rId4"/>
    <sheet name="Chart_SELECT" sheetId="32" r:id="rId5"/>
  </sheets>
  <externalReferences>
    <externalReference r:id="rId6"/>
  </externalReferences>
  <definedNames>
    <definedName name="_2019_20">[1]lists!$A$1:$A$3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29" l="1"/>
  <c r="F23" i="29"/>
  <c r="P23" i="29"/>
  <c r="O27" i="32" l="1"/>
  <c r="N27" i="30"/>
  <c r="J27" i="30"/>
  <c r="K27" i="30"/>
  <c r="L27" i="30"/>
  <c r="M27" i="30"/>
  <c r="F27" i="30"/>
  <c r="G27" i="30"/>
  <c r="H27" i="30"/>
  <c r="I27" i="30"/>
  <c r="D27" i="30"/>
  <c r="E27" i="30"/>
  <c r="O32" i="30"/>
  <c r="O31" i="30"/>
  <c r="O30" i="30"/>
  <c r="O29" i="30"/>
  <c r="O28" i="30"/>
  <c r="C27" i="30"/>
  <c r="L7" i="29" l="1"/>
  <c r="S36" i="29"/>
  <c r="S30" i="29"/>
  <c r="S37" i="29" s="1"/>
  <c r="G7" i="29"/>
  <c r="F17" i="29" s="1"/>
  <c r="E7" i="29"/>
  <c r="O7" i="29" l="1"/>
  <c r="H7" i="29"/>
  <c r="G17" i="29" s="1"/>
  <c r="H17" i="29" s="1"/>
  <c r="I17" i="29" s="1"/>
  <c r="J17" i="29" s="1"/>
  <c r="K17" i="29" s="1"/>
  <c r="L17" i="29" s="1"/>
  <c r="M17" i="29" s="1"/>
  <c r="N17" i="29" s="1"/>
  <c r="O17" i="29" s="1"/>
  <c r="P17" i="29" s="1"/>
  <c r="Y9" i="30"/>
  <c r="V8" i="32"/>
  <c r="F16" i="29"/>
  <c r="N7" i="29"/>
  <c r="V9" i="30"/>
  <c r="S8" i="32"/>
  <c r="G16" i="29" l="1"/>
  <c r="H16" i="29" s="1"/>
  <c r="I16" i="29" s="1"/>
  <c r="J16" i="29" s="1"/>
  <c r="K16" i="29" s="1"/>
  <c r="L16" i="29" s="1"/>
  <c r="M16" i="29" s="1"/>
  <c r="N16" i="29" s="1"/>
  <c r="O16" i="29" s="1"/>
  <c r="P16" i="29" s="1"/>
  <c r="F19" i="29"/>
  <c r="G19" i="29" l="1"/>
  <c r="H19" i="29" s="1"/>
  <c r="I19" i="29" s="1"/>
  <c r="J19" i="29" s="1"/>
  <c r="K19" i="29" s="1"/>
  <c r="L19" i="29" s="1"/>
  <c r="M19" i="29" s="1"/>
  <c r="N19" i="29" s="1"/>
  <c r="O19" i="29" s="1"/>
  <c r="P19" i="29" s="1"/>
  <c r="F22" i="29"/>
  <c r="G22" i="29" s="1"/>
  <c r="H22" i="29" s="1"/>
  <c r="I22" i="29" s="1"/>
  <c r="J22" i="29" s="1"/>
  <c r="K22" i="29" s="1"/>
  <c r="L22" i="29" s="1"/>
  <c r="M22" i="29" s="1"/>
  <c r="N22" i="29" s="1"/>
  <c r="O22" i="29" s="1"/>
  <c r="P22" i="29" s="1"/>
  <c r="G20" i="29"/>
  <c r="H20" i="29" s="1"/>
  <c r="I20" i="29" s="1"/>
  <c r="J20" i="29" s="1"/>
  <c r="K20" i="29" s="1"/>
  <c r="L20" i="29" s="1"/>
  <c r="M20" i="29" s="1"/>
  <c r="N20" i="29" s="1"/>
  <c r="O20" i="29" s="1"/>
  <c r="P20" i="29" s="1"/>
  <c r="G23" i="29"/>
  <c r="H23" i="29" s="1"/>
  <c r="I23" i="29" s="1"/>
  <c r="J23" i="29" s="1"/>
  <c r="K23" i="29" s="1"/>
  <c r="L23" i="29" s="1"/>
  <c r="M23" i="29" s="1"/>
  <c r="N23" i="29" s="1"/>
  <c r="O23" i="29" s="1"/>
  <c r="D38" i="29" l="1" a="1"/>
  <c r="D38" i="29" s="1"/>
  <c r="O26" i="32" s="1"/>
  <c r="R30" i="29" l="1"/>
  <c r="R37" i="29" s="1"/>
  <c r="R29" i="29"/>
  <c r="R36" i="29" s="1"/>
  <c r="F29" i="29"/>
  <c r="F36" i="29" s="1"/>
  <c r="D25" i="32" s="1"/>
  <c r="G29" i="29"/>
  <c r="G36" i="29" s="1"/>
  <c r="E25" i="32" s="1"/>
  <c r="H29" i="29"/>
  <c r="H36" i="29" s="1"/>
  <c r="F25" i="32" s="1"/>
  <c r="I29" i="29"/>
  <c r="I36" i="29" s="1"/>
  <c r="G25" i="32" s="1"/>
  <c r="J29" i="29"/>
  <c r="J36" i="29" s="1"/>
  <c r="H25" i="32" s="1"/>
  <c r="K29" i="29"/>
  <c r="K36" i="29" s="1"/>
  <c r="I25" i="32" s="1"/>
  <c r="L29" i="29"/>
  <c r="L36" i="29" s="1"/>
  <c r="J25" i="32" s="1"/>
  <c r="M29" i="29"/>
  <c r="M36" i="29" s="1"/>
  <c r="K25" i="32" s="1"/>
  <c r="N29" i="29"/>
  <c r="N36" i="29" s="1"/>
  <c r="L25" i="32" s="1"/>
  <c r="O29" i="29"/>
  <c r="O36" i="29" s="1"/>
  <c r="M25" i="32" s="1"/>
  <c r="P29" i="29"/>
  <c r="P36" i="29" s="1"/>
  <c r="N25" i="32" s="1"/>
  <c r="E29" i="29"/>
  <c r="E36" i="29" s="1"/>
  <c r="C25" i="32" s="1"/>
  <c r="B29" i="29"/>
  <c r="E30" i="29" l="1"/>
  <c r="E34" i="29"/>
  <c r="E31" i="29"/>
  <c r="E33" i="29"/>
  <c r="E32" i="29"/>
  <c r="C30" i="30" l="1"/>
  <c r="C31" i="30"/>
  <c r="C29" i="30"/>
  <c r="C28" i="30"/>
  <c r="E37" i="29"/>
  <c r="C27" i="32" s="1"/>
  <c r="C32" i="30"/>
  <c r="F30" i="29"/>
  <c r="E38" i="29" a="1"/>
  <c r="E38" i="29" s="1"/>
  <c r="C26" i="32" s="1"/>
  <c r="F31" i="29"/>
  <c r="D31" i="30" l="1"/>
  <c r="F37" i="29"/>
  <c r="D27" i="32" s="1"/>
  <c r="D32" i="30"/>
  <c r="F34" i="29"/>
  <c r="G31" i="29"/>
  <c r="F32" i="29"/>
  <c r="F33" i="29"/>
  <c r="E31" i="30" l="1"/>
  <c r="D29" i="30"/>
  <c r="D30" i="30"/>
  <c r="D28" i="30"/>
  <c r="F38" i="29" a="1"/>
  <c r="F38" i="29" s="1"/>
  <c r="D26" i="32" s="1"/>
  <c r="H30" i="29"/>
  <c r="G30" i="29"/>
  <c r="G32" i="29"/>
  <c r="H31" i="29"/>
  <c r="R13" i="29"/>
  <c r="R31" i="29" s="1"/>
  <c r="G34" i="29"/>
  <c r="G33" i="29"/>
  <c r="F31" i="30" l="1"/>
  <c r="E29" i="30"/>
  <c r="E30" i="30"/>
  <c r="E28" i="30"/>
  <c r="G37" i="29"/>
  <c r="E27" i="32" s="1"/>
  <c r="E32" i="30"/>
  <c r="H37" i="29"/>
  <c r="F27" i="32" s="1"/>
  <c r="F32" i="30"/>
  <c r="I30" i="29"/>
  <c r="G38" i="29" a="1"/>
  <c r="G38" i="29" s="1"/>
  <c r="E26" i="32" s="1"/>
  <c r="R14" i="29"/>
  <c r="H33" i="29"/>
  <c r="R19" i="29"/>
  <c r="H34" i="29"/>
  <c r="R22" i="29"/>
  <c r="R16" i="29"/>
  <c r="H32" i="29"/>
  <c r="F29" i="30" l="1"/>
  <c r="F28" i="30"/>
  <c r="F30" i="30"/>
  <c r="I37" i="29"/>
  <c r="G27" i="32" s="1"/>
  <c r="G32" i="30"/>
  <c r="J30" i="29"/>
  <c r="I31" i="29"/>
  <c r="H38" i="29" a="1"/>
  <c r="H38" i="29" s="1"/>
  <c r="F26" i="32" s="1"/>
  <c r="R23" i="29"/>
  <c r="R34" i="29" s="1"/>
  <c r="R20" i="29"/>
  <c r="R33" i="29" s="1"/>
  <c r="J31" i="29"/>
  <c r="R17" i="29"/>
  <c r="R32" i="29" s="1"/>
  <c r="H31" i="30" l="1"/>
  <c r="G31" i="30"/>
  <c r="J37" i="29"/>
  <c r="H27" i="32" s="1"/>
  <c r="H32" i="30"/>
  <c r="K30" i="29"/>
  <c r="I33" i="29"/>
  <c r="I32" i="29"/>
  <c r="I34" i="29"/>
  <c r="J32" i="29"/>
  <c r="J33" i="29"/>
  <c r="K31" i="29"/>
  <c r="J34" i="29"/>
  <c r="G29" i="30" l="1"/>
  <c r="I31" i="30"/>
  <c r="H29" i="30"/>
  <c r="G30" i="30"/>
  <c r="H30" i="30"/>
  <c r="H28" i="30"/>
  <c r="K37" i="29"/>
  <c r="I27" i="32" s="1"/>
  <c r="I32" i="30"/>
  <c r="I38" i="29" a="1"/>
  <c r="I38" i="29" s="1"/>
  <c r="G26" i="32" s="1"/>
  <c r="G28" i="30"/>
  <c r="L30" i="29"/>
  <c r="J38" i="29" a="1"/>
  <c r="J38" i="29" s="1"/>
  <c r="H26" i="32" s="1"/>
  <c r="K33" i="29"/>
  <c r="K34" i="29"/>
  <c r="L31" i="29"/>
  <c r="K32" i="29"/>
  <c r="I29" i="30" l="1"/>
  <c r="J31" i="30"/>
  <c r="I30" i="30"/>
  <c r="I28" i="30"/>
  <c r="L37" i="29"/>
  <c r="J27" i="32" s="1"/>
  <c r="J32" i="30"/>
  <c r="M30" i="29"/>
  <c r="K38" i="29" a="1"/>
  <c r="K38" i="29" s="1"/>
  <c r="I26" i="32" s="1"/>
  <c r="L32" i="29"/>
  <c r="M31" i="29"/>
  <c r="L33" i="29"/>
  <c r="L34" i="29"/>
  <c r="J29" i="30" l="1"/>
  <c r="K31" i="30"/>
  <c r="J30" i="30"/>
  <c r="J28" i="30"/>
  <c r="M37" i="29"/>
  <c r="K27" i="32" s="1"/>
  <c r="K32" i="30"/>
  <c r="N30" i="29"/>
  <c r="L38" i="29" a="1"/>
  <c r="L38" i="29" s="1"/>
  <c r="J26" i="32" s="1"/>
  <c r="M34" i="29"/>
  <c r="N31" i="29"/>
  <c r="M32" i="29"/>
  <c r="M33" i="29"/>
  <c r="K29" i="30" l="1"/>
  <c r="L31" i="30"/>
  <c r="K30" i="30"/>
  <c r="K28" i="30"/>
  <c r="N37" i="29"/>
  <c r="L27" i="32" s="1"/>
  <c r="L32" i="30"/>
  <c r="O30" i="29"/>
  <c r="P30" i="29"/>
  <c r="M38" i="29" a="1"/>
  <c r="M38" i="29" s="1"/>
  <c r="K26" i="32" s="1"/>
  <c r="N33" i="29"/>
  <c r="O31" i="29"/>
  <c r="S13" i="29"/>
  <c r="S31" i="29" s="1"/>
  <c r="N34" i="29"/>
  <c r="N32" i="29"/>
  <c r="M31" i="30" l="1"/>
  <c r="L29" i="30"/>
  <c r="L30" i="30"/>
  <c r="L28" i="30"/>
  <c r="O37" i="29"/>
  <c r="M27" i="32" s="1"/>
  <c r="M32" i="30"/>
  <c r="P37" i="29"/>
  <c r="N27" i="32" s="1"/>
  <c r="N32" i="30"/>
  <c r="N38" i="29" a="1"/>
  <c r="N38" i="29" s="1"/>
  <c r="L26" i="32" s="1"/>
  <c r="S22" i="29"/>
  <c r="O34" i="29"/>
  <c r="S14" i="29"/>
  <c r="S16" i="29"/>
  <c r="O32" i="29"/>
  <c r="S19" i="29"/>
  <c r="O33" i="29"/>
  <c r="M29" i="30" l="1"/>
  <c r="M30" i="30"/>
  <c r="M28" i="30"/>
  <c r="P31" i="29"/>
  <c r="O38" i="29" a="1"/>
  <c r="O38" i="29" s="1"/>
  <c r="M26" i="32" s="1"/>
  <c r="S20" i="29"/>
  <c r="S33" i="29" s="1"/>
  <c r="S23" i="29"/>
  <c r="S34" i="29" s="1"/>
  <c r="S17" i="29"/>
  <c r="S32" i="29" s="1"/>
  <c r="S38" i="29" l="1" a="1"/>
  <c r="S38" i="29" s="1"/>
  <c r="S15" i="32" s="1"/>
  <c r="N31" i="30"/>
  <c r="P33" i="29"/>
  <c r="P34" i="29"/>
  <c r="P32" i="29"/>
  <c r="N29" i="30" l="1"/>
  <c r="N30" i="30"/>
  <c r="N28" i="30"/>
  <c r="R38" i="29" a="1"/>
  <c r="R38" i="29" s="1"/>
  <c r="P38" i="29" a="1"/>
  <c r="P38" i="29" s="1"/>
  <c r="N26" i="3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<sst xmlns="http://schemas.openxmlformats.org/spreadsheetml/2006/main" count="200" uniqueCount="119">
  <si>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</si>
  <si>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</si>
  <si>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</si>
  <si>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</si>
  <si>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</si>
  <si>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</si>
  <si>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</si>
  <si>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</si>
  <si>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</si>
  <si>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</si>
  <si>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</si>
  <si>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</si>
  <si>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Prices</t>
  </si>
  <si>
    <t>Meet future demand</t>
  </si>
  <si>
    <t>Assumed growth in LA spending</t>
  </si>
  <si>
    <t>2021-22</t>
  </si>
  <si>
    <t>2020-21</t>
  </si>
  <si>
    <t>Projected ASC Spending Power</t>
  </si>
  <si>
    <t>Deflators</t>
  </si>
  <si>
    <t>Annualised demand growth</t>
  </si>
  <si>
    <t>Additional funding</t>
  </si>
  <si>
    <t>This is used to project unit costs of care provision</t>
  </si>
  <si>
    <t>Funding gap for residential and nursing care</t>
  </si>
  <si>
    <t>We calculate an annual growth rate for each five year period using these estimates</t>
  </si>
  <si>
    <t>Number of packages</t>
  </si>
  <si>
    <t>Increase number of care packages by</t>
  </si>
  <si>
    <t>Baseline 2019/20</t>
  </si>
  <si>
    <t>#</t>
  </si>
  <si>
    <t>Projected ASC Spending Power (baseline)</t>
  </si>
  <si>
    <t>Assumptions</t>
  </si>
  <si>
    <t>£</t>
  </si>
  <si>
    <t>bn</t>
  </si>
  <si>
    <t>Funding gap in 2030/31</t>
  </si>
  <si>
    <t>Lengthened the forecast till 2030/31</t>
  </si>
  <si>
    <t>Data updated</t>
  </si>
  <si>
    <t>OBR Spend Projections (use new fiscal tables for 2020, updated from 2019 data)</t>
  </si>
  <si>
    <t>Estimate of funding gap for residential care (using L&amp;B; was 12% now 16%)</t>
  </si>
  <si>
    <t>New assumptions</t>
  </si>
  <si>
    <t>Worksheet</t>
  </si>
  <si>
    <t>Model</t>
  </si>
  <si>
    <t>Chart_ALL</t>
  </si>
  <si>
    <t>Chart_SELECT</t>
  </si>
  <si>
    <t>Display the scenarios in a time-series chart</t>
  </si>
  <si>
    <t>Year 1</t>
  </si>
  <si>
    <t>Year 2</t>
  </si>
  <si>
    <t>Where we have added unit costs and care packages in the scenarios, these extra costs are added during the first two years of the model</t>
  </si>
  <si>
    <t>Adding costs in our scenarios</t>
  </si>
  <si>
    <t>Use 2021/22 prices</t>
  </si>
  <si>
    <t>Additional funding in scenarios split over first two years of projection (rather than all in Year 1 as in previous model)</t>
  </si>
  <si>
    <t>Because we are now projecting the series to 2030/31, we needed to decide how our baseline time-series would be calculated:</t>
  </si>
  <si>
    <t>We decided that the baseline data will be projected from 2024/25 to 2030/31 using an annual growth rate calculated from 2019/20 to 2023/24 time series</t>
  </si>
  <si>
    <t>2019-20 annual ASC Activity and Finance Report: updated data for 2019-20 ASC actual spend, plus long-term care package numbers and costs by sector</t>
  </si>
  <si>
    <t>2020 Spending Review: new grant and precept details added</t>
  </si>
  <si>
    <t>Projecting our 'baseline' scenario to 2030/31</t>
  </si>
  <si>
    <t>https://www.laingbuisson.com/shop/care-homes-for-older-people-uk-market-report/</t>
  </si>
  <si>
    <t>https://www.lse.ac.uk/cpec/assets/documents/cpec-working-paper-7.pdf</t>
  </si>
  <si>
    <t>https://www.gov.uk/government/publications/core-spending-power-final-local-government-finance-settlement-2020-to-2021</t>
  </si>
  <si>
    <t>Baseline year moved to 2019/20, and slightly amended the baseline methodology to take into account a longer series of previous local govt funding</t>
  </si>
  <si>
    <t>Data has been updated using more recent data sources (see below)</t>
  </si>
  <si>
    <t>Because we are using CPEC data, we take on all assumptions of their model, as in page 5 of the link above.</t>
  </si>
  <si>
    <t xml:space="preserve">An alternative method of projecting ASC Spend </t>
  </si>
  <si>
    <t>In this worksheet, we use the same method of calculating future ASC Spend as we have previously used in REAL Centre published work</t>
  </si>
  <si>
    <t>We also include an alternative method which uses a different approach.</t>
  </si>
  <si>
    <t>This allows the user to compare the two methods and gives a broader range of possible future Spend on ASC</t>
  </si>
  <si>
    <t>This alternative method is explained in the ASC Weighted Population tab</t>
  </si>
  <si>
    <t>CPEC projected growth in ASC Spend</t>
  </si>
  <si>
    <t>CPEC projected growth in number of ASC users</t>
  </si>
  <si>
    <t>Funding gap (£bn)</t>
  </si>
  <si>
    <t>£bn</t>
  </si>
  <si>
    <t>The REAL Centre funding model for Adult Social Care</t>
  </si>
  <si>
    <t>This model estimates government spending need for ASC under four different scenarios:</t>
  </si>
  <si>
    <t>What have we changed since we last updated the ASC Funding Model on the website on 20th October 2020?</t>
  </si>
  <si>
    <t>February 2021</t>
  </si>
  <si>
    <t>Meet future demand and improve access to care</t>
  </si>
  <si>
    <t>Meet future demand and pay more for care</t>
  </si>
  <si>
    <t>Meet future demand, improve access to care and pay more for care</t>
  </si>
  <si>
    <t>Reduced to the four key scenarios above</t>
  </si>
  <si>
    <t>Provides the final data on spending and number of care users</t>
  </si>
  <si>
    <t>The ASC Funding Model was first published by the REAL Centre in 2020.</t>
  </si>
  <si>
    <t>These are all the assumptions that are used in the model, along with data sources used</t>
  </si>
  <si>
    <t>Increase pay for care by</t>
  </si>
  <si>
    <t>Care multiplier</t>
  </si>
  <si>
    <t>* Using data from the UKHCA, NHS Digital and Laing and Buisson, we estimate this gap in pay to be 17.83%</t>
  </si>
  <si>
    <t>Increase pay for care by *</t>
  </si>
  <si>
    <t>Unit cost multiplier *</t>
  </si>
  <si>
    <t>How much to increase care packages by (as a %)</t>
  </si>
  <si>
    <t>The drop-down menus allow user to interact by adjusting:</t>
  </si>
  <si>
    <t>How much more to pay for care (as a %) *</t>
  </si>
  <si>
    <t>https://assets.publishing.service.gov.uk/government/uploads/system/uploads/attachment_data/file/938052/SR20_Web_Accessible.pdf</t>
  </si>
  <si>
    <t>We use price years 2020/21 and 2021/22 and calculate real costs from these price years using OBR data</t>
  </si>
  <si>
    <t>https://obr.uk/download/november-2020-economic-and-fiscal-outlook-supplementary-economy-tables/</t>
  </si>
  <si>
    <t>Tab 1.7</t>
  </si>
  <si>
    <t>Table 6.16</t>
  </si>
  <si>
    <t>We use Jan 2021 CPEC data to represent annualised demand growth in spend and number of users</t>
  </si>
  <si>
    <t xml:space="preserve">CPEC estimates of net spend on social care and number of people accessing long-term care use five year periods, 2018 to 2033 </t>
  </si>
  <si>
    <t>These growth rates are used to project forward the cost of adult social care and number of users</t>
  </si>
  <si>
    <t>Figure 3.2</t>
  </si>
  <si>
    <t>We use government data to estimate additional ASC funding and local government core spending power over the period 2015/16 to 2020/21</t>
  </si>
  <si>
    <t>We have used Laing and Buisson to estimate 16%</t>
  </si>
  <si>
    <t>We hace used UKHCA data to calculate the funding gap in home care</t>
  </si>
  <si>
    <t>https://ukhcablog.com/blog/ukhcas-minimum-price-for-homecare-for-april-2021-to-march-2022/</t>
  </si>
  <si>
    <t>https://ukhcablog.com/blog/homecare-in-the-time-of-coronavirus/</t>
  </si>
  <si>
    <t>Baseline funding is projected to increase from 2024/25 to 2030/31 by extending the annual growth rate calculated in the period 2021/22 to 2023/24</t>
  </si>
  <si>
    <t>We use NHS Digital data to provide a figure for baseline spend in our start year of 2019/20</t>
  </si>
  <si>
    <t>https://digital.nhs.uk/data-and-information/publications/statistical/adult-social-care-activity-and-finance-report/2019-20/appendix-b</t>
  </si>
  <si>
    <t>Table 5</t>
  </si>
  <si>
    <t>Number of users accessing long-term care</t>
  </si>
  <si>
    <t>We use NHS Digital data to provide a figure for the number of users accessing long-term care in our start year of 2019/20</t>
  </si>
  <si>
    <t>Table 34</t>
  </si>
  <si>
    <t>https://files.digital.nhs.uk/BF/7AEF16/ASCFR%20and%20SALT%20Reference%20Tables%202019-20.xlsx</t>
  </si>
  <si>
    <t>We have also used figures from the SR 2020 to estimate further additional ASC govt funding, and to provide recent figures for core spending power, using the following source:</t>
  </si>
  <si>
    <t>We assume additional ASC funding from precept from the 2020 Spending Review of £0.79bn per year</t>
  </si>
  <si>
    <t>We assume the planned Better Care Fund spend on ASC rises 3.3% per year from 2020/21 onwards</t>
  </si>
  <si>
    <t>Identifies all assumptions in the model, and also data sources</t>
  </si>
  <si>
    <t>-</t>
  </si>
  <si>
    <t>Scenario 1</t>
  </si>
  <si>
    <t>Scenario 2</t>
  </si>
  <si>
    <t>Scenario 3</t>
  </si>
  <si>
    <t>Scenario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</si>
</sst>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00"/>
    <numFmt numFmtId="167" formatCode="0.0000"/>
    <numFmt numFmtId="168" formatCode="#\ ##0"/>
    <numFmt numFmtId="169" formatCode="&quot;to &quot;0.0000;&quot;to &quot;\-0.0000;&quot;to 0&quot;"/>
    <numFmt numFmtId="170" formatCode="#,##0;\-#,##0;\-"/>
    <numFmt numFmtId="171" formatCode="[&lt;0.0001]&quot;&lt;0.0001&quot;;0.0000"/>
    <numFmt numFmtId="172" formatCode="#,##0.0,,;\-#,##0.0,,;\-"/>
    <numFmt numFmtId="173" formatCode="#,##0,;\-#,##0,;\-"/>
    <numFmt numFmtId="174" formatCode="0.0%;\-0.0%;\-"/>
    <numFmt numFmtId="175" formatCode="#,##0.0,,;\-#,##0.0,,"/>
    <numFmt numFmtId="176" formatCode="#,##0,;\-#,##0,"/>
    <numFmt numFmtId="177" formatCode="0.0%;\-0.0%"/>
    <numFmt numFmtId="178" formatCode="#,##0.0_-;\(#,##0.0\);_-* &quot;-&quot;??_-"/>
    <numFmt numFmtId="179" formatCode="_-[$€-2]* #,##0.00_-;\-[$€-2]* #,##0.00_-;_-[$€-2]* &quot;-&quot;??_-"/>
    <numFmt numFmtId="180" formatCode="0.0000%"/>
    <numFmt numFmtId="181" formatCode="0.000000"/>
  </numFmts>
  <fonts count="75">
    <font>
      <sz val="11"/>
      <color theme="1"/>
      <name val="Univers"/>
      <family val="2"/>
      <scheme val="minor"/>
    </font>
    <font>
      <b/>
      <sz val="11"/>
      <color theme="1"/>
      <name val="Univers"/>
      <family val="2"/>
      <scheme val="minor"/>
    </font>
    <font>
      <sz val="11"/>
      <color theme="1"/>
      <name val="Univers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rgb="FF000000"/>
      <name val="Univers"/>
      <family val="2"/>
      <scheme val="minor"/>
    </font>
    <font>
      <sz val="24"/>
      <color theme="1"/>
      <name val="Univers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System"/>
    </font>
    <font>
      <sz val="10"/>
      <name val="System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System"/>
      <family val="2"/>
    </font>
    <font>
      <b/>
      <sz val="10"/>
      <color indexed="18"/>
      <name val="Arial"/>
      <family val="2"/>
    </font>
    <font>
      <sz val="9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b/>
      <i/>
      <sz val="10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11"/>
      <color indexed="55"/>
      <name val="Arial"/>
      <family val="2"/>
    </font>
    <font>
      <sz val="11"/>
      <color indexed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1"/>
      <name val="Times New Roman"/>
      <family val="1"/>
    </font>
    <font>
      <b/>
      <sz val="18"/>
      <name val="Arial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Univers"/>
      <family val="2"/>
      <scheme val="minor"/>
    </font>
    <font>
      <sz val="11"/>
      <name val="Calibri"/>
      <family val="2"/>
    </font>
    <font>
      <sz val="10"/>
      <color theme="1"/>
      <name val="Univers"/>
      <family val="2"/>
      <scheme val="minor"/>
    </font>
    <font>
      <u/>
      <sz val="11"/>
      <color theme="10"/>
      <name val="Univers"/>
      <family val="2"/>
      <scheme val="minor"/>
    </font>
    <font>
      <sz val="8"/>
      <color theme="1"/>
      <name val="Univers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86">
    <xf numFmtId="0" fontId="0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10" applyNumberFormat="0" applyFill="0" applyProtection="0">
      <alignment horizontal="center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166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167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8" borderId="0" applyNumberFormat="0" applyBorder="0" applyAlignment="0" applyProtection="0"/>
    <xf numFmtId="178" fontId="4" fillId="0" borderId="0" applyBorder="0"/>
    <xf numFmtId="0" fontId="14" fillId="25" borderId="11" applyNumberFormat="0" applyAlignment="0" applyProtection="0"/>
    <xf numFmtId="0" fontId="15" fillId="26" borderId="12" applyNumberFormat="0" applyAlignment="0" applyProtection="0"/>
    <xf numFmtId="167" fontId="30" fillId="0" borderId="0" applyFont="0" applyFill="0" applyBorder="0" applyProtection="0">
      <alignment horizontal="right"/>
    </xf>
    <xf numFmtId="169" fontId="30" fillId="0" borderId="0" applyFont="0" applyFill="0" applyBorder="0" applyProtection="0">
      <alignment horizontal="left"/>
    </xf>
    <xf numFmtId="43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6" fillId="0" borderId="8" applyNumberFormat="0" applyBorder="0" applyAlignment="0" applyProtection="0">
      <alignment horizontal="right" vertical="center"/>
    </xf>
    <xf numFmtId="179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7" fillId="0" borderId="0">
      <alignment horizontal="right"/>
      <protection locked="0"/>
    </xf>
    <xf numFmtId="0" fontId="31" fillId="0" borderId="0">
      <alignment horizontal="left"/>
    </xf>
    <xf numFmtId="0" fontId="32" fillId="0" borderId="0">
      <alignment horizontal="left"/>
    </xf>
    <xf numFmtId="0" fontId="4" fillId="0" borderId="0" applyFont="0" applyFill="0" applyBorder="0" applyProtection="0">
      <alignment horizontal="right"/>
    </xf>
    <xf numFmtId="0" fontId="4" fillId="0" borderId="0" applyFont="0" applyFill="0" applyBorder="0" applyProtection="0">
      <alignment horizontal="right"/>
    </xf>
    <xf numFmtId="0" fontId="17" fillId="9" borderId="0" applyNumberFormat="0" applyBorder="0" applyAlignment="0" applyProtection="0"/>
    <xf numFmtId="38" fontId="45" fillId="27" borderId="0" applyNumberFormat="0" applyBorder="0" applyAlignment="0" applyProtection="0"/>
    <xf numFmtId="0" fontId="33" fillId="28" borderId="13" applyProtection="0">
      <alignment horizontal="right"/>
    </xf>
    <xf numFmtId="0" fontId="34" fillId="28" borderId="0" applyProtection="0">
      <alignment horizontal="left"/>
    </xf>
    <xf numFmtId="0" fontId="18" fillId="0" borderId="14" applyNumberFormat="0" applyFill="0" applyAlignment="0" applyProtection="0"/>
    <xf numFmtId="0" fontId="48" fillId="0" borderId="0">
      <alignment vertical="top" wrapText="1"/>
    </xf>
    <xf numFmtId="0" fontId="48" fillId="0" borderId="0">
      <alignment vertical="top" wrapText="1"/>
    </xf>
    <xf numFmtId="0" fontId="48" fillId="0" borderId="0">
      <alignment vertical="top" wrapText="1"/>
    </xf>
    <xf numFmtId="0" fontId="48" fillId="0" borderId="0">
      <alignment vertical="top" wrapText="1"/>
    </xf>
    <xf numFmtId="0" fontId="19" fillId="0" borderId="15" applyNumberFormat="0" applyFill="0" applyAlignment="0" applyProtection="0"/>
    <xf numFmtId="170" fontId="49" fillId="0" borderId="0" applyNumberFormat="0" applyFill="0" applyAlignment="0" applyProtection="0"/>
    <xf numFmtId="0" fontId="20" fillId="0" borderId="16" applyNumberFormat="0" applyFill="0" applyAlignment="0" applyProtection="0"/>
    <xf numFmtId="170" fontId="50" fillId="0" borderId="0" applyNumberFormat="0" applyFill="0" applyAlignment="0" applyProtection="0"/>
    <xf numFmtId="0" fontId="20" fillId="0" borderId="0" applyNumberFormat="0" applyFill="0" applyBorder="0" applyAlignment="0" applyProtection="0"/>
    <xf numFmtId="170" fontId="8" fillId="0" borderId="0" applyNumberFormat="0" applyFill="0" applyAlignment="0" applyProtection="0"/>
    <xf numFmtId="170" fontId="35" fillId="0" borderId="0" applyNumberFormat="0" applyFill="0" applyAlignment="0" applyProtection="0"/>
    <xf numFmtId="170" fontId="9" fillId="0" borderId="0" applyNumberFormat="0" applyFill="0" applyAlignment="0" applyProtection="0"/>
    <xf numFmtId="170" fontId="9" fillId="0" borderId="0" applyNumberFormat="0" applyFont="0" applyFill="0" applyBorder="0" applyAlignment="0" applyProtection="0"/>
    <xf numFmtId="170" fontId="9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6" fillId="0" borderId="0" applyFill="0" applyBorder="0" applyProtection="0">
      <alignment horizontal="left"/>
    </xf>
    <xf numFmtId="10" fontId="45" fillId="29" borderId="5" applyNumberFormat="0" applyBorder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21" fillId="12" borderId="11" applyNumberFormat="0" applyAlignment="0" applyProtection="0"/>
    <xf numFmtId="0" fontId="33" fillId="0" borderId="17" applyProtection="0">
      <alignment horizontal="right"/>
    </xf>
    <xf numFmtId="0" fontId="33" fillId="0" borderId="13" applyProtection="0">
      <alignment horizontal="right"/>
    </xf>
    <xf numFmtId="0" fontId="33" fillId="0" borderId="18" applyProtection="0">
      <alignment horizontal="center"/>
      <protection locked="0"/>
    </xf>
    <xf numFmtId="0" fontId="22" fillId="0" borderId="19" applyNumberFormat="0" applyFill="0" applyAlignment="0" applyProtection="0"/>
    <xf numFmtId="0" fontId="4" fillId="0" borderId="0"/>
    <xf numFmtId="0" fontId="4" fillId="0" borderId="0"/>
    <xf numFmtId="0" fontId="4" fillId="0" borderId="0"/>
    <xf numFmtId="1" fontId="4" fillId="0" borderId="0" applyFont="0" applyFill="0" applyBorder="0" applyProtection="0">
      <alignment horizontal="right"/>
    </xf>
    <xf numFmtId="1" fontId="4" fillId="0" borderId="0" applyFont="0" applyFill="0" applyBorder="0" applyProtection="0">
      <alignment horizontal="right"/>
    </xf>
    <xf numFmtId="0" fontId="23" fillId="30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8" fontId="11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168" fontId="11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168" fontId="10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168" fontId="11" fillId="0" borderId="0"/>
    <xf numFmtId="0" fontId="7" fillId="0" borderId="0"/>
    <xf numFmtId="0" fontId="4" fillId="0" borderId="0"/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4" fillId="0" borderId="0"/>
    <xf numFmtId="168" fontId="11" fillId="0" borderId="0"/>
    <xf numFmtId="0" fontId="37" fillId="0" borderId="0"/>
    <xf numFmtId="0" fontId="69" fillId="0" borderId="0"/>
    <xf numFmtId="168" fontId="11" fillId="0" borderId="0"/>
    <xf numFmtId="0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168" fontId="11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4" fillId="0" borderId="0"/>
    <xf numFmtId="0" fontId="2" fillId="0" borderId="0"/>
    <xf numFmtId="168" fontId="11" fillId="0" borderId="0"/>
    <xf numFmtId="0" fontId="4" fillId="0" borderId="0"/>
    <xf numFmtId="168" fontId="10" fillId="0" borderId="0"/>
    <xf numFmtId="0" fontId="4" fillId="0" borderId="0"/>
    <xf numFmtId="0" fontId="4" fillId="0" borderId="0"/>
    <xf numFmtId="168" fontId="11" fillId="0" borderId="0"/>
    <xf numFmtId="0" fontId="4" fillId="0" borderId="0">
      <alignment vertical="top"/>
    </xf>
    <xf numFmtId="168" fontId="11" fillId="0" borderId="0"/>
    <xf numFmtId="0" fontId="4" fillId="0" borderId="0">
      <alignment vertical="top"/>
    </xf>
    <xf numFmtId="168" fontId="11" fillId="0" borderId="0"/>
    <xf numFmtId="0" fontId="4" fillId="0" borderId="0">
      <alignment vertical="top"/>
    </xf>
    <xf numFmtId="168" fontId="11" fillId="0" borderId="0"/>
    <xf numFmtId="0" fontId="4" fillId="0" borderId="0">
      <alignment vertical="top"/>
    </xf>
    <xf numFmtId="0" fontId="4" fillId="31" borderId="20" applyNumberFormat="0" applyFont="0" applyAlignment="0" applyProtection="0"/>
    <xf numFmtId="0" fontId="2" fillId="6" borderId="9" applyNumberFormat="0" applyFont="0" applyAlignment="0" applyProtection="0"/>
    <xf numFmtId="0" fontId="24" fillId="25" borderId="21" applyNumberFormat="0" applyAlignment="0" applyProtection="0"/>
    <xf numFmtId="40" fontId="52" fillId="32" borderId="0">
      <alignment horizontal="right"/>
    </xf>
    <xf numFmtId="0" fontId="53" fillId="32" borderId="0">
      <alignment horizontal="right"/>
    </xf>
    <xf numFmtId="0" fontId="54" fillId="32" borderId="2"/>
    <xf numFmtId="0" fontId="54" fillId="0" borderId="0" applyBorder="0">
      <alignment horizontal="centerContinuous"/>
    </xf>
    <xf numFmtId="0" fontId="55" fillId="0" borderId="0" applyBorder="0">
      <alignment horizontal="centerContinuous"/>
    </xf>
    <xf numFmtId="171" fontId="4" fillId="0" borderId="0" applyFont="0" applyFill="0" applyBorder="0" applyProtection="0">
      <alignment horizontal="right"/>
    </xf>
    <xf numFmtId="171" fontId="4" fillId="0" borderId="0" applyFont="0" applyFill="0" applyBorder="0" applyProtection="0">
      <alignment horizontal="right"/>
    </xf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" fillId="0" borderId="0"/>
    <xf numFmtId="2" fontId="56" fillId="33" borderId="6" applyAlignment="0" applyProtection="0">
      <protection locked="0"/>
    </xf>
    <xf numFmtId="0" fontId="57" fillId="29" borderId="6" applyNumberFormat="0" applyAlignment="0" applyProtection="0"/>
    <xf numFmtId="0" fontId="58" fillId="34" borderId="5" applyNumberFormat="0" applyAlignment="0" applyProtection="0">
      <alignment horizontal="center" vertical="center"/>
    </xf>
    <xf numFmtId="4" fontId="37" fillId="35" borderId="21" applyNumberFormat="0" applyProtection="0">
      <alignment vertical="center"/>
    </xf>
    <xf numFmtId="4" fontId="59" fillId="35" borderId="21" applyNumberFormat="0" applyProtection="0">
      <alignment vertical="center"/>
    </xf>
    <xf numFmtId="4" fontId="37" fillId="35" borderId="21" applyNumberFormat="0" applyProtection="0">
      <alignment horizontal="left" vertical="center" indent="1"/>
    </xf>
    <xf numFmtId="4" fontId="37" fillId="35" borderId="21" applyNumberFormat="0" applyProtection="0">
      <alignment horizontal="left" vertical="center" indent="1"/>
    </xf>
    <xf numFmtId="0" fontId="4" fillId="36" borderId="21" applyNumberFormat="0" applyProtection="0">
      <alignment horizontal="left" vertical="center" indent="1"/>
    </xf>
    <xf numFmtId="4" fontId="37" fillId="37" borderId="21" applyNumberFormat="0" applyProtection="0">
      <alignment horizontal="right" vertical="center"/>
    </xf>
    <xf numFmtId="4" fontId="37" fillId="38" borderId="21" applyNumberFormat="0" applyProtection="0">
      <alignment horizontal="right" vertical="center"/>
    </xf>
    <xf numFmtId="4" fontId="37" fillId="39" borderId="21" applyNumberFormat="0" applyProtection="0">
      <alignment horizontal="right" vertical="center"/>
    </xf>
    <xf numFmtId="4" fontId="37" fillId="40" borderId="21" applyNumberFormat="0" applyProtection="0">
      <alignment horizontal="right" vertical="center"/>
    </xf>
    <xf numFmtId="4" fontId="37" fillId="41" borderId="21" applyNumberFormat="0" applyProtection="0">
      <alignment horizontal="right" vertical="center"/>
    </xf>
    <xf numFmtId="4" fontId="37" fillId="42" borderId="21" applyNumberFormat="0" applyProtection="0">
      <alignment horizontal="right" vertical="center"/>
    </xf>
    <xf numFmtId="4" fontId="37" fillId="43" borderId="21" applyNumberFormat="0" applyProtection="0">
      <alignment horizontal="right" vertical="center"/>
    </xf>
    <xf numFmtId="4" fontId="37" fillId="44" borderId="21" applyNumberFormat="0" applyProtection="0">
      <alignment horizontal="right" vertical="center"/>
    </xf>
    <xf numFmtId="4" fontId="37" fillId="45" borderId="21" applyNumberFormat="0" applyProtection="0">
      <alignment horizontal="right" vertical="center"/>
    </xf>
    <xf numFmtId="4" fontId="60" fillId="46" borderId="21" applyNumberFormat="0" applyProtection="0">
      <alignment horizontal="left" vertical="center" indent="1"/>
    </xf>
    <xf numFmtId="4" fontId="37" fillId="47" borderId="22" applyNumberFormat="0" applyProtection="0">
      <alignment horizontal="left" vertical="center" indent="1"/>
    </xf>
    <xf numFmtId="4" fontId="61" fillId="48" borderId="0" applyNumberFormat="0" applyProtection="0">
      <alignment horizontal="left" vertical="center" indent="1"/>
    </xf>
    <xf numFmtId="0" fontId="4" fillId="36" borderId="21" applyNumberFormat="0" applyProtection="0">
      <alignment horizontal="left" vertical="center" indent="1"/>
    </xf>
    <xf numFmtId="4" fontId="37" fillId="47" borderId="21" applyNumberFormat="0" applyProtection="0">
      <alignment horizontal="left" vertical="center" indent="1"/>
    </xf>
    <xf numFmtId="4" fontId="37" fillId="49" borderId="21" applyNumberFormat="0" applyProtection="0">
      <alignment horizontal="left" vertical="center" indent="1"/>
    </xf>
    <xf numFmtId="0" fontId="4" fillId="49" borderId="21" applyNumberFormat="0" applyProtection="0">
      <alignment horizontal="left" vertical="center" indent="1"/>
    </xf>
    <xf numFmtId="0" fontId="4" fillId="49" borderId="21" applyNumberFormat="0" applyProtection="0">
      <alignment horizontal="left" vertical="center" indent="1"/>
    </xf>
    <xf numFmtId="0" fontId="4" fillId="34" borderId="21" applyNumberFormat="0" applyProtection="0">
      <alignment horizontal="left" vertical="center" indent="1"/>
    </xf>
    <xf numFmtId="0" fontId="4" fillId="34" borderId="21" applyNumberFormat="0" applyProtection="0">
      <alignment horizontal="left" vertical="center" indent="1"/>
    </xf>
    <xf numFmtId="0" fontId="4" fillId="27" borderId="21" applyNumberFormat="0" applyProtection="0">
      <alignment horizontal="left" vertical="center" indent="1"/>
    </xf>
    <xf numFmtId="0" fontId="4" fillId="27" borderId="21" applyNumberFormat="0" applyProtection="0">
      <alignment horizontal="left" vertical="center" indent="1"/>
    </xf>
    <xf numFmtId="0" fontId="4" fillId="36" borderId="21" applyNumberFormat="0" applyProtection="0">
      <alignment horizontal="left" vertical="center" indent="1"/>
    </xf>
    <xf numFmtId="0" fontId="4" fillId="36" borderId="21" applyNumberFormat="0" applyProtection="0">
      <alignment horizontal="left" vertical="center" indent="1"/>
    </xf>
    <xf numFmtId="4" fontId="37" fillId="29" borderId="21" applyNumberFormat="0" applyProtection="0">
      <alignment vertical="center"/>
    </xf>
    <xf numFmtId="4" fontId="59" fillId="29" borderId="21" applyNumberFormat="0" applyProtection="0">
      <alignment vertical="center"/>
    </xf>
    <xf numFmtId="4" fontId="37" fillId="29" borderId="21" applyNumberFormat="0" applyProtection="0">
      <alignment horizontal="left" vertical="center" indent="1"/>
    </xf>
    <xf numFmtId="4" fontId="37" fillId="29" borderId="21" applyNumberFormat="0" applyProtection="0">
      <alignment horizontal="left" vertical="center" indent="1"/>
    </xf>
    <xf numFmtId="4" fontId="37" fillId="47" borderId="21" applyNumberFormat="0" applyProtection="0">
      <alignment horizontal="right" vertical="center"/>
    </xf>
    <xf numFmtId="4" fontId="59" fillId="47" borderId="21" applyNumberFormat="0" applyProtection="0">
      <alignment horizontal="right" vertical="center"/>
    </xf>
    <xf numFmtId="0" fontId="4" fillId="36" borderId="21" applyNumberFormat="0" applyProtection="0">
      <alignment horizontal="left" vertical="center" indent="1"/>
    </xf>
    <xf numFmtId="0" fontId="4" fillId="36" borderId="21" applyNumberFormat="0" applyProtection="0">
      <alignment horizontal="left" vertical="center" indent="1"/>
    </xf>
    <xf numFmtId="0" fontId="62" fillId="0" borderId="0"/>
    <xf numFmtId="4" fontId="63" fillId="47" borderId="21" applyNumberFormat="0" applyProtection="0">
      <alignment horizontal="right" vertical="center"/>
    </xf>
    <xf numFmtId="0" fontId="4" fillId="0" borderId="0"/>
    <xf numFmtId="0" fontId="38" fillId="32" borderId="23">
      <alignment horizontal="center"/>
    </xf>
    <xf numFmtId="3" fontId="39" fillId="32" borderId="0"/>
    <xf numFmtId="3" fontId="38" fillId="32" borderId="0"/>
    <xf numFmtId="0" fontId="39" fillId="32" borderId="0"/>
    <xf numFmtId="0" fontId="38" fillId="32" borderId="0"/>
    <xf numFmtId="0" fontId="39" fillId="32" borderId="0">
      <alignment horizontal="center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0" fillId="0" borderId="0">
      <alignment wrapText="1"/>
    </xf>
    <xf numFmtId="0" fontId="41" fillId="50" borderId="0">
      <alignment horizontal="right" vertical="top" wrapText="1"/>
    </xf>
    <xf numFmtId="0" fontId="41" fillId="50" borderId="0">
      <alignment horizontal="right" vertical="top" wrapText="1"/>
    </xf>
    <xf numFmtId="0" fontId="41" fillId="50" borderId="0">
      <alignment horizontal="right" vertical="top" wrapText="1"/>
    </xf>
    <xf numFmtId="0" fontId="41" fillId="50" borderId="0">
      <alignment horizontal="right" vertical="top" wrapText="1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172" fontId="45" fillId="0" borderId="0">
      <alignment wrapText="1"/>
      <protection locked="0"/>
    </xf>
    <xf numFmtId="172" fontId="45" fillId="0" borderId="0">
      <alignment wrapText="1"/>
      <protection locked="0"/>
    </xf>
    <xf numFmtId="172" fontId="41" fillId="51" borderId="0">
      <alignment wrapText="1"/>
      <protection locked="0"/>
    </xf>
    <xf numFmtId="172" fontId="41" fillId="51" borderId="0">
      <alignment wrapText="1"/>
      <protection locked="0"/>
    </xf>
    <xf numFmtId="172" fontId="41" fillId="51" borderId="0">
      <alignment wrapText="1"/>
      <protection locked="0"/>
    </xf>
    <xf numFmtId="172" fontId="41" fillId="51" borderId="0">
      <alignment wrapText="1"/>
      <protection locked="0"/>
    </xf>
    <xf numFmtId="172" fontId="45" fillId="0" borderId="0">
      <alignment wrapText="1"/>
      <protection locked="0"/>
    </xf>
    <xf numFmtId="173" fontId="45" fillId="0" borderId="0">
      <alignment wrapText="1"/>
      <protection locked="0"/>
    </xf>
    <xf numFmtId="173" fontId="45" fillId="0" borderId="0">
      <alignment wrapText="1"/>
      <protection locked="0"/>
    </xf>
    <xf numFmtId="173" fontId="45" fillId="0" borderId="0">
      <alignment wrapText="1"/>
      <protection locked="0"/>
    </xf>
    <xf numFmtId="173" fontId="41" fillId="51" borderId="0">
      <alignment wrapText="1"/>
      <protection locked="0"/>
    </xf>
    <xf numFmtId="173" fontId="41" fillId="51" borderId="0">
      <alignment wrapText="1"/>
      <protection locked="0"/>
    </xf>
    <xf numFmtId="173" fontId="41" fillId="51" borderId="0">
      <alignment wrapText="1"/>
      <protection locked="0"/>
    </xf>
    <xf numFmtId="173" fontId="41" fillId="51" borderId="0">
      <alignment wrapText="1"/>
      <protection locked="0"/>
    </xf>
    <xf numFmtId="173" fontId="41" fillId="51" borderId="0">
      <alignment wrapText="1"/>
      <protection locked="0"/>
    </xf>
    <xf numFmtId="173" fontId="45" fillId="0" borderId="0">
      <alignment wrapText="1"/>
      <protection locked="0"/>
    </xf>
    <xf numFmtId="174" fontId="45" fillId="0" borderId="0">
      <alignment wrapText="1"/>
      <protection locked="0"/>
    </xf>
    <xf numFmtId="174" fontId="45" fillId="0" borderId="0">
      <alignment wrapText="1"/>
      <protection locked="0"/>
    </xf>
    <xf numFmtId="174" fontId="41" fillId="51" borderId="0">
      <alignment wrapText="1"/>
      <protection locked="0"/>
    </xf>
    <xf numFmtId="174" fontId="41" fillId="51" borderId="0">
      <alignment wrapText="1"/>
      <protection locked="0"/>
    </xf>
    <xf numFmtId="174" fontId="41" fillId="51" borderId="0">
      <alignment wrapText="1"/>
      <protection locked="0"/>
    </xf>
    <xf numFmtId="174" fontId="41" fillId="51" borderId="0">
      <alignment wrapText="1"/>
      <protection locked="0"/>
    </xf>
    <xf numFmtId="174" fontId="45" fillId="0" borderId="0">
      <alignment wrapText="1"/>
      <protection locked="0"/>
    </xf>
    <xf numFmtId="175" fontId="41" fillId="50" borderId="24">
      <alignment wrapText="1"/>
    </xf>
    <xf numFmtId="175" fontId="41" fillId="50" borderId="24">
      <alignment wrapText="1"/>
    </xf>
    <xf numFmtId="175" fontId="41" fillId="50" borderId="24">
      <alignment wrapText="1"/>
    </xf>
    <xf numFmtId="176" fontId="41" fillId="50" borderId="24">
      <alignment wrapText="1"/>
    </xf>
    <xf numFmtId="176" fontId="41" fillId="50" borderId="24">
      <alignment wrapText="1"/>
    </xf>
    <xf numFmtId="176" fontId="41" fillId="50" borderId="24">
      <alignment wrapText="1"/>
    </xf>
    <xf numFmtId="176" fontId="41" fillId="50" borderId="24">
      <alignment wrapText="1"/>
    </xf>
    <xf numFmtId="177" fontId="41" fillId="50" borderId="24">
      <alignment wrapText="1"/>
    </xf>
    <xf numFmtId="177" fontId="41" fillId="50" borderId="24">
      <alignment wrapText="1"/>
    </xf>
    <xf numFmtId="177" fontId="41" fillId="50" borderId="24">
      <alignment wrapText="1"/>
    </xf>
    <xf numFmtId="0" fontId="42" fillId="0" borderId="25">
      <alignment horizontal="right"/>
    </xf>
    <xf numFmtId="0" fontId="42" fillId="0" borderId="25">
      <alignment horizontal="right"/>
    </xf>
    <xf numFmtId="0" fontId="42" fillId="0" borderId="25">
      <alignment horizontal="right"/>
    </xf>
    <xf numFmtId="0" fontId="42" fillId="0" borderId="25">
      <alignment horizontal="right"/>
    </xf>
    <xf numFmtId="40" fontId="64" fillId="0" borderId="0"/>
    <xf numFmtId="0" fontId="25" fillId="0" borderId="0" applyNumberFormat="0" applyFill="0" applyBorder="0" applyAlignment="0" applyProtection="0"/>
    <xf numFmtId="0" fontId="65" fillId="0" borderId="0" applyNumberFormat="0" applyFill="0" applyBorder="0" applyProtection="0">
      <alignment horizontal="left" vertical="center" indent="10"/>
    </xf>
    <xf numFmtId="0" fontId="65" fillId="0" borderId="0" applyNumberFormat="0" applyFill="0" applyBorder="0" applyProtection="0">
      <alignment horizontal="left" vertical="center" indent="10"/>
    </xf>
    <xf numFmtId="0" fontId="26" fillId="0" borderId="26" applyNumberFormat="0" applyFill="0" applyAlignment="0" applyProtection="0"/>
    <xf numFmtId="0" fontId="27" fillId="0" borderId="0" applyNumberFormat="0" applyFill="0" applyBorder="0" applyAlignment="0" applyProtection="0"/>
    <xf numFmtId="0" fontId="45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8" fillId="0" borderId="0"/>
    <xf numFmtId="0" fontId="71" fillId="0" borderId="0"/>
    <xf numFmtId="0" fontId="68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5" fillId="56" borderId="0">
      <alignment vertical="top"/>
    </xf>
    <xf numFmtId="0" fontId="73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right"/>
    </xf>
    <xf numFmtId="0" fontId="0" fillId="2" borderId="0" xfId="0" applyFill="1" applyBorder="1"/>
    <xf numFmtId="0" fontId="0" fillId="2" borderId="0" xfId="0" applyFill="1"/>
    <xf numFmtId="165" fontId="0" fillId="0" borderId="5" xfId="0" applyNumberFormat="1" applyBorder="1"/>
    <xf numFmtId="17" fontId="0" fillId="0" borderId="0" xfId="0" quotePrefix="1" applyNumberFormat="1"/>
    <xf numFmtId="0" fontId="0" fillId="2" borderId="5" xfId="0" applyFill="1" applyBorder="1"/>
    <xf numFmtId="165" fontId="0" fillId="2" borderId="5" xfId="0" applyNumberFormat="1" applyFill="1" applyBorder="1"/>
    <xf numFmtId="0" fontId="0" fillId="5" borderId="6" xfId="0" applyFill="1" applyBorder="1"/>
    <xf numFmtId="0" fontId="0" fillId="52" borderId="5" xfId="0" applyFill="1" applyBorder="1"/>
    <xf numFmtId="165" fontId="0" fillId="52" borderId="5" xfId="0" applyNumberFormat="1" applyFill="1" applyBorder="1"/>
    <xf numFmtId="165" fontId="1" fillId="2" borderId="5" xfId="0" applyNumberFormat="1" applyFont="1" applyFill="1" applyBorder="1"/>
    <xf numFmtId="10" fontId="0" fillId="0" borderId="0" xfId="0" applyNumberFormat="1"/>
    <xf numFmtId="165" fontId="0" fillId="3" borderId="5" xfId="0" applyNumberFormat="1" applyFill="1" applyBorder="1"/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" fontId="0" fillId="52" borderId="5" xfId="0" applyNumberFormat="1" applyFill="1" applyBorder="1"/>
    <xf numFmtId="1" fontId="0" fillId="0" borderId="5" xfId="0" applyNumberFormat="1" applyBorder="1"/>
    <xf numFmtId="0" fontId="0" fillId="4" borderId="27" xfId="0" applyFill="1" applyBorder="1"/>
    <xf numFmtId="0" fontId="0" fillId="4" borderId="28" xfId="0" applyFill="1" applyBorder="1"/>
    <xf numFmtId="0" fontId="0" fillId="4" borderId="29" xfId="0" applyFill="1" applyBorder="1"/>
    <xf numFmtId="0" fontId="0" fillId="4" borderId="30" xfId="0" applyFill="1" applyBorder="1"/>
    <xf numFmtId="0" fontId="0" fillId="4" borderId="0" xfId="0" applyFill="1" applyBorder="1"/>
    <xf numFmtId="0" fontId="0" fillId="4" borderId="31" xfId="0" applyFill="1" applyBorder="1"/>
    <xf numFmtId="0" fontId="0" fillId="4" borderId="32" xfId="0" applyFill="1" applyBorder="1"/>
    <xf numFmtId="0" fontId="0" fillId="4" borderId="23" xfId="0" applyFill="1" applyBorder="1"/>
    <xf numFmtId="0" fontId="0" fillId="4" borderId="33" xfId="0" applyFill="1" applyBorder="1"/>
    <xf numFmtId="165" fontId="0" fillId="0" borderId="0" xfId="0" applyNumberFormat="1"/>
    <xf numFmtId="9" fontId="0" fillId="54" borderId="5" xfId="0" applyNumberFormat="1" applyFill="1" applyBorder="1"/>
    <xf numFmtId="10" fontId="0" fillId="54" borderId="5" xfId="0" applyNumberFormat="1" applyFill="1" applyBorder="1"/>
    <xf numFmtId="10" fontId="0" fillId="54" borderId="5" xfId="0" applyNumberFormat="1" applyFill="1" applyBorder="1" applyAlignment="1">
      <alignment horizontal="right"/>
    </xf>
    <xf numFmtId="10" fontId="0" fillId="55" borderId="5" xfId="0" applyNumberFormat="1" applyFill="1" applyBorder="1"/>
    <xf numFmtId="10" fontId="0" fillId="55" borderId="5" xfId="0" applyNumberFormat="1" applyFill="1" applyBorder="1" applyAlignment="1">
      <alignment horizontal="right"/>
    </xf>
    <xf numFmtId="10" fontId="0" fillId="55" borderId="5" xfId="1" applyNumberFormat="1" applyFont="1" applyFill="1" applyBorder="1"/>
    <xf numFmtId="2" fontId="1" fillId="55" borderId="5" xfId="0" applyNumberFormat="1" applyFont="1" applyFill="1" applyBorder="1"/>
    <xf numFmtId="2" fontId="1" fillId="54" borderId="5" xfId="0" applyNumberFormat="1" applyFont="1" applyFill="1" applyBorder="1"/>
    <xf numFmtId="0" fontId="0" fillId="0" borderId="0" xfId="0"/>
    <xf numFmtId="1" fontId="0" fillId="0" borderId="0" xfId="0" applyNumberFormat="1" applyBorder="1"/>
    <xf numFmtId="165" fontId="1" fillId="0" borderId="0" xfId="0" applyNumberFormat="1" applyFont="1" applyBorder="1"/>
    <xf numFmtId="0" fontId="1" fillId="2" borderId="5" xfId="0" applyFont="1" applyFill="1" applyBorder="1"/>
    <xf numFmtId="165" fontId="1" fillId="3" borderId="5" xfId="0" applyNumberFormat="1" applyFont="1" applyFill="1" applyBorder="1"/>
    <xf numFmtId="0" fontId="1" fillId="0" borderId="5" xfId="0" applyFont="1" applyBorder="1" applyAlignment="1">
      <alignment horizontal="center" vertical="center"/>
    </xf>
    <xf numFmtId="166" fontId="0" fillId="2" borderId="0" xfId="0" applyNumberFormat="1" applyFill="1"/>
    <xf numFmtId="0" fontId="0" fillId="0" borderId="0" xfId="0" applyBorder="1" applyAlignment="1">
      <alignment horizontal="right" vertical="center" wrapText="1"/>
    </xf>
    <xf numFmtId="0" fontId="0" fillId="0" borderId="0" xfId="0" quotePrefix="1"/>
    <xf numFmtId="0" fontId="0" fillId="0" borderId="0" xfId="0" applyAlignment="1">
      <alignment horizontal="left"/>
    </xf>
    <xf numFmtId="10" fontId="0" fillId="0" borderId="5" xfId="1" applyNumberFormat="1" applyFont="1" applyBorder="1"/>
    <xf numFmtId="0" fontId="0" fillId="4" borderId="31" xfId="0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textRotation="135"/>
    </xf>
    <xf numFmtId="0" fontId="72" fillId="0" borderId="0" xfId="0" applyFont="1" applyAlignment="1">
      <alignment horizontal="left"/>
    </xf>
    <xf numFmtId="0" fontId="73" fillId="2" borderId="0" xfId="385" applyFill="1"/>
    <xf numFmtId="0" fontId="73" fillId="57" borderId="0" xfId="385" applyFill="1"/>
    <xf numFmtId="0" fontId="0" fillId="2" borderId="0" xfId="0" applyFill="1" applyAlignment="1">
      <alignment horizontal="left"/>
    </xf>
    <xf numFmtId="0" fontId="73" fillId="0" borderId="0" xfId="385"/>
    <xf numFmtId="0" fontId="74" fillId="53" borderId="5" xfId="0" applyFont="1" applyFill="1" applyBorder="1"/>
    <xf numFmtId="0" fontId="74" fillId="53" borderId="0" xfId="0" applyFont="1" applyFill="1"/>
    <xf numFmtId="0" fontId="74" fillId="53" borderId="0" xfId="0" applyFont="1" applyFill="1" applyBorder="1"/>
    <xf numFmtId="165" fontId="74" fillId="53" borderId="0" xfId="0" applyNumberFormat="1" applyFont="1" applyFill="1"/>
    <xf numFmtId="180" fontId="74" fillId="53" borderId="0" xfId="1" applyNumberFormat="1" applyFont="1" applyFill="1"/>
    <xf numFmtId="181" fontId="74" fillId="53" borderId="0" xfId="0" applyNumberFormat="1" applyFont="1" applyFill="1"/>
    <xf numFmtId="0" fontId="74" fillId="53" borderId="5" xfId="0" applyFont="1" applyFill="1" applyBorder="1" applyAlignment="1">
      <alignment horizontal="right"/>
    </xf>
    <xf numFmtId="165" fontId="74" fillId="53" borderId="5" xfId="0" applyNumberFormat="1" applyFont="1" applyFill="1" applyBorder="1" applyAlignment="1">
      <alignment horizontal="right"/>
    </xf>
    <xf numFmtId="0" fontId="74" fillId="53" borderId="3" xfId="0" applyFont="1" applyFill="1" applyBorder="1" applyAlignment="1">
      <alignment horizontal="right"/>
    </xf>
    <xf numFmtId="165" fontId="74" fillId="53" borderId="5" xfId="0" applyNumberFormat="1" applyFont="1" applyFill="1" applyBorder="1"/>
    <xf numFmtId="165" fontId="74" fillId="53" borderId="0" xfId="0" applyNumberFormat="1" applyFont="1" applyFill="1" applyAlignment="1">
      <alignment horizontal="right"/>
    </xf>
    <xf numFmtId="0" fontId="0" fillId="0" borderId="0" xfId="0" quotePrefix="1" applyAlignment="1">
      <alignment horizontal="right"/>
    </xf>
    <xf numFmtId="166" fontId="0" fillId="0" borderId="5" xfId="0" applyNumberFormat="1" applyBorder="1"/>
    <xf numFmtId="0" fontId="1" fillId="0" borderId="5" xfId="0" applyFont="1" applyBorder="1" applyAlignment="1">
      <alignment wrapText="1"/>
    </xf>
    <xf numFmtId="0" fontId="0" fillId="54" borderId="3" xfId="0" applyFill="1" applyBorder="1" applyAlignment="1">
      <alignment horizontal="right"/>
    </xf>
    <xf numFmtId="0" fontId="0" fillId="54" borderId="4" xfId="0" applyFill="1" applyBorder="1" applyAlignment="1">
      <alignment horizontal="right"/>
    </xf>
    <xf numFmtId="0" fontId="0" fillId="0" borderId="0" xfId="0" applyAlignment="1">
      <alignment horizontal="left" wrapText="1"/>
    </xf>
    <xf numFmtId="9" fontId="70" fillId="2" borderId="5" xfId="0" applyNumberFormat="1" applyFont="1" applyFill="1" applyBorder="1" applyAlignment="1">
      <alignment horizontal="right" vertical="center"/>
    </xf>
    <xf numFmtId="0" fontId="70" fillId="2" borderId="5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0" fillId="4" borderId="0" xfId="0" applyFill="1" applyBorder="1" applyAlignment="1">
      <alignment horizontal="left" wrapText="1"/>
    </xf>
    <xf numFmtId="0" fontId="0" fillId="0" borderId="29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9" fontId="70" fillId="2" borderId="5" xfId="0" applyNumberFormat="1" applyFont="1" applyFill="1" applyBorder="1" applyAlignment="1">
      <alignment horizontal="left" vertical="center"/>
    </xf>
    <xf numFmtId="0" fontId="70" fillId="2" borderId="5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70" fillId="0" borderId="27" xfId="0" applyFont="1" applyBorder="1" applyAlignment="1">
      <alignment horizontal="right" vertical="center"/>
    </xf>
    <xf numFmtId="0" fontId="70" fillId="0" borderId="32" xfId="0" applyFont="1" applyBorder="1" applyAlignment="1">
      <alignment horizontal="right" vertical="center"/>
    </xf>
    <xf numFmtId="165" fontId="70" fillId="0" borderId="28" xfId="0" applyNumberFormat="1" applyFont="1" applyBorder="1" applyAlignment="1">
      <alignment horizontal="center" vertical="center"/>
    </xf>
    <xf numFmtId="165" fontId="70" fillId="0" borderId="23" xfId="0" applyNumberFormat="1" applyFont="1" applyBorder="1" applyAlignment="1">
      <alignment horizontal="center" vertical="center"/>
    </xf>
  </cellXfs>
  <cellStyles count="386">
    <cellStyle name="%" xfId="6" xr:uid="{23B8BFA6-3AA0-411B-87B4-99AE7B612F6D}"/>
    <cellStyle name="% 2" xfId="7" xr:uid="{93F86645-7603-4FA3-BB5B-0799F11D38AC}"/>
    <cellStyle name="%_PEF FSBR2011" xfId="8" xr:uid="{A201BBB3-B4D9-48B7-B22F-437A6689D6F8}"/>
    <cellStyle name="]_x000d__x000a_Zoomed=1_x000d__x000a_Row=0_x000d__x000a_Column=0_x000d__x000a_Height=0_x000d__x000a_Width=0_x000d__x000a_FontName=FoxFont_x000d__x000a_FontStyle=0_x000d__x000a_FontSize=9_x000d__x000a_PrtFontName=FoxPrin" xfId="9" xr:uid="{32AAE782-1085-4C3A-8109-F83C952C875A}"/>
    <cellStyle name="_TableHead" xfId="10" xr:uid="{3BAD9B0C-8493-4BDD-AA1C-DD90635BD809}"/>
    <cellStyle name="1dp" xfId="11" xr:uid="{4FEC9DF5-33E4-4A14-8F82-7305980173EC}"/>
    <cellStyle name="1dp 2" xfId="12" xr:uid="{64AA58E0-5AC1-4689-9772-F6944EEFE6E3}"/>
    <cellStyle name="20% - Accent1 2" xfId="13" xr:uid="{56CD98AF-AE8C-4694-97DB-D0FD1C11CECB}"/>
    <cellStyle name="20% - Accent2 2" xfId="14" xr:uid="{830AED3E-1D3F-4DEC-8A7A-E484E39403F6}"/>
    <cellStyle name="20% - Accent3 2" xfId="15" xr:uid="{5FB712C7-6285-41B5-94A7-47A5232FB779}"/>
    <cellStyle name="20% - Accent4 2" xfId="16" xr:uid="{58FCE4C3-01FD-4968-B0C0-F89356E3BB76}"/>
    <cellStyle name="20% - Accent5 2" xfId="17" xr:uid="{651879E4-D162-4C5D-B4FF-986B46DA24E7}"/>
    <cellStyle name="20% - Accent6 2" xfId="18" xr:uid="{2AD16311-5647-492A-87A7-EC5437D25519}"/>
    <cellStyle name="3dp" xfId="19" xr:uid="{9BEE3319-59EF-4E56-853F-CAD0773AB647}"/>
    <cellStyle name="3dp 2" xfId="20" xr:uid="{96D3CFC8-7EE9-4994-A2CB-7813CEE129DA}"/>
    <cellStyle name="40% - Accent1 2" xfId="21" xr:uid="{9E498533-37FA-45A7-9889-BBCD0885EA99}"/>
    <cellStyle name="40% - Accent2 2" xfId="22" xr:uid="{21410BA2-5116-4EF3-95C2-0CFF022F10C9}"/>
    <cellStyle name="40% - Accent3 2" xfId="23" xr:uid="{839A7743-7605-4928-A761-BB08AD833215}"/>
    <cellStyle name="40% - Accent4 2" xfId="24" xr:uid="{77A9A3D5-1B43-4E9B-B66C-86D78220C940}"/>
    <cellStyle name="40% - Accent5 2" xfId="25" xr:uid="{F8FF455E-DA20-4160-B548-7071AA00A08A}"/>
    <cellStyle name="40% - Accent6 2" xfId="26" xr:uid="{FED78F91-6154-4BE8-94AD-87A6F0F69F6D}"/>
    <cellStyle name="4dp" xfId="27" xr:uid="{3E5794EC-5B59-42E0-B83D-7F8F79EB7BD5}"/>
    <cellStyle name="4dp 2" xfId="28" xr:uid="{467566B5-4D11-49DD-9197-335601060EB9}"/>
    <cellStyle name="60% - Accent1 2" xfId="29" xr:uid="{3A5B6C8B-BC0F-43FE-8FD4-C01F78E1D9B8}"/>
    <cellStyle name="60% - Accent2 2" xfId="30" xr:uid="{8EADD30B-5F76-4B6B-B4DC-4C5C240BF7FD}"/>
    <cellStyle name="60% - Accent3 2" xfId="31" xr:uid="{CFD6EC50-6597-4D2B-82BC-16F3A8C3A4E3}"/>
    <cellStyle name="60% - Accent4 2" xfId="32" xr:uid="{D5749A9A-F37E-476A-857A-051C180AF76C}"/>
    <cellStyle name="60% - Accent5 2" xfId="33" xr:uid="{8B4762C8-5ED1-4FB8-AAA2-187DA80D19BC}"/>
    <cellStyle name="60% - Accent6 2" xfId="34" xr:uid="{61A64330-0DD2-46E1-A133-B32A1C9BAC37}"/>
    <cellStyle name="Accent1 2" xfId="35" xr:uid="{3509E295-047D-4BDC-94EE-4E1DC3DBB327}"/>
    <cellStyle name="Accent2 2" xfId="36" xr:uid="{D8F51288-28E8-44A1-BB54-4D1406B42067}"/>
    <cellStyle name="Accent3 2" xfId="37" xr:uid="{7B4DE558-BC5B-449D-B6DD-D792201DCD8F}"/>
    <cellStyle name="Accent4 2" xfId="38" xr:uid="{7B9C8F37-AFAC-40B7-9826-009FA6FB9966}"/>
    <cellStyle name="Accent5 2" xfId="39" xr:uid="{DE141C73-8350-4AC5-A6A8-A2C99623D115}"/>
    <cellStyle name="Accent6 2" xfId="40" xr:uid="{F015891D-D368-40E8-9DF9-1D29E775AA04}"/>
    <cellStyle name="Bad 2" xfId="41" xr:uid="{C13E18B7-9E9B-452E-B3C1-DC1D5FD1255C}"/>
    <cellStyle name="Bid £m format" xfId="42" xr:uid="{32D33778-1B35-413B-9EAD-AE83B3A1EFFA}"/>
    <cellStyle name="Blank" xfId="384" xr:uid="{FA6ACC93-7D2A-428A-A07A-3951E15EEE2C}"/>
    <cellStyle name="Calculation 2" xfId="43" xr:uid="{83477018-B364-458E-9290-579C57CA3515}"/>
    <cellStyle name="Check Cell 2" xfId="44" xr:uid="{DA02DE71-2F95-4EFD-B35F-2FE030FA727D}"/>
    <cellStyle name="CIL" xfId="45" xr:uid="{C12574F4-DF25-41BE-9C6D-D03A541C1526}"/>
    <cellStyle name="CIU" xfId="46" xr:uid="{ADA93010-EC05-4CFB-8B92-7A8F968F8B4E}"/>
    <cellStyle name="Comma [0] 2" xfId="48" xr:uid="{7EA50B49-634A-4DF4-82D2-EA210C624EC6}"/>
    <cellStyle name="Comma [0] 3" xfId="49" xr:uid="{CB465A37-3B6D-4464-B4AA-335A49C7B245}"/>
    <cellStyle name="Comma [0] 4" xfId="50" xr:uid="{C464920A-3BCA-41BC-A94F-CFE2DA4B8424}"/>
    <cellStyle name="Comma 2" xfId="3" xr:uid="{17955046-01A0-4417-9DE2-D7C49385235A}"/>
    <cellStyle name="Comma 2 2" xfId="51" xr:uid="{E1D35462-6A91-4E26-9940-1ADD991BDD81}"/>
    <cellStyle name="Comma 2 2 2" xfId="379" xr:uid="{1F3836A8-C161-4389-8228-61D218901761}"/>
    <cellStyle name="Comma 2 3" xfId="377" xr:uid="{7E190588-477F-44FD-8371-52CC7E4C2880}"/>
    <cellStyle name="Comma 3" xfId="52" xr:uid="{3BBE1C90-1E00-47E0-AB35-8671C4E35068}"/>
    <cellStyle name="Comma 3 2" xfId="53" xr:uid="{90FF8956-DED2-464B-BEA2-A523C10FC0C9}"/>
    <cellStyle name="Comma 4" xfId="54" xr:uid="{507B0F95-2FBE-442D-8000-FF9575D4B9C1}"/>
    <cellStyle name="Comma 5" xfId="55" xr:uid="{BF5D4A23-DEA8-465C-ACF9-6B08994B20A4}"/>
    <cellStyle name="Comma 6" xfId="56" xr:uid="{58CA2EC9-BEEC-4413-A87E-F5DA7B348480}"/>
    <cellStyle name="Comma 6 2" xfId="378" xr:uid="{0EE42F97-105D-4BB9-94F8-D532CFF64154}"/>
    <cellStyle name="Comma 7" xfId="57" xr:uid="{E8359634-50E6-410A-9DDC-C620B507728F}"/>
    <cellStyle name="Comma 8" xfId="47" xr:uid="{D1FF0CF5-0B0B-4358-B2F1-9EA2DDD9DCE2}"/>
    <cellStyle name="Comma 9" xfId="369" xr:uid="{2D9D3EC1-40E2-4994-AA92-541587F20D5A}"/>
    <cellStyle name="Currency 2" xfId="58" xr:uid="{DD3A2B05-64CC-44FA-AC1C-96B927978182}"/>
    <cellStyle name="Description" xfId="59" xr:uid="{AD051981-AA5F-4218-9B3B-F5FA7A1782F4}"/>
    <cellStyle name="Euro" xfId="60" xr:uid="{E338585C-C611-4B1B-AD62-704A97DAB400}"/>
    <cellStyle name="Explanatory Text 2" xfId="61" xr:uid="{CF16EE2D-9B3E-453C-A57E-A8EC25627BEB}"/>
    <cellStyle name="Flash" xfId="62" xr:uid="{4D98EC0C-5F6B-4E3B-9286-8C6B785B5783}"/>
    <cellStyle name="footnote ref" xfId="63" xr:uid="{1379D70A-A9AA-4ED6-B431-AD392451679E}"/>
    <cellStyle name="footnote text" xfId="64" xr:uid="{D16A68AB-AF56-4AD8-A2CA-17782F5593D4}"/>
    <cellStyle name="General" xfId="65" xr:uid="{8DE323AF-1AA0-4D44-9FC3-151A55D08C16}"/>
    <cellStyle name="General 2" xfId="66" xr:uid="{3B594CB1-B144-4E1C-B873-E3D76A380AF1}"/>
    <cellStyle name="Good 2" xfId="67" xr:uid="{049A31B6-C358-4A84-8FDD-5578C58279FA}"/>
    <cellStyle name="Grey" xfId="68" xr:uid="{D566202B-5FE1-48D4-BF5A-A2792C821F2F}"/>
    <cellStyle name="HeaderLabel" xfId="69" xr:uid="{D09C9C92-C5CD-4BAB-99A3-9C5C0EEAE1AE}"/>
    <cellStyle name="HeaderText" xfId="70" xr:uid="{27492090-7C3B-4EFF-A7DB-70143150BA38}"/>
    <cellStyle name="Heading 1 2" xfId="71" xr:uid="{58C3D4C7-F704-4B88-830C-ECD317B05787}"/>
    <cellStyle name="Heading 1 2 2" xfId="72" xr:uid="{BC78A509-1F10-49FB-9C2A-478320740E09}"/>
    <cellStyle name="Heading 1 2_asset sales" xfId="73" xr:uid="{DE98A425-A5DA-4AB9-A950-AFB48CB57DF5}"/>
    <cellStyle name="Heading 1 3" xfId="74" xr:uid="{05DEB371-BD9E-411B-A982-7ECBD3E33E2E}"/>
    <cellStyle name="Heading 1 4" xfId="75" xr:uid="{0B3E8EF9-FE01-4507-97DD-46F797E2E983}"/>
    <cellStyle name="Heading 2 2" xfId="76" xr:uid="{C33A8A88-C09D-432A-8183-B02D4FC9A725}"/>
    <cellStyle name="Heading 2 3" xfId="77" xr:uid="{BF6147BE-BA9B-4564-B68E-830523818449}"/>
    <cellStyle name="Heading 3 2" xfId="78" xr:uid="{720A357A-9978-47A6-A3BF-4B963E35D36C}"/>
    <cellStyle name="Heading 3 3" xfId="79" xr:uid="{25A9BDDA-43FE-495D-9E5F-3D6B8B9CB4B0}"/>
    <cellStyle name="Heading 4 2" xfId="80" xr:uid="{69A6AABB-4819-4C67-9A93-72112979D047}"/>
    <cellStyle name="Heading 4 3" xfId="81" xr:uid="{12F7ECB3-0594-46E4-9151-D555768831CE}"/>
    <cellStyle name="Heading 5" xfId="82" xr:uid="{C12A4677-AFA8-4E2E-B8BA-1F4CE4CBFCAA}"/>
    <cellStyle name="Heading 6" xfId="83" xr:uid="{ADBBA731-7977-42A0-A289-F12E1DF467CF}"/>
    <cellStyle name="Heading 7" xfId="84" xr:uid="{1953F8C3-2376-490E-B1C8-DF98831C9EF2}"/>
    <cellStyle name="Heading 8" xfId="85" xr:uid="{F3B05B51-51BE-4803-9CE3-1CE309B1E837}"/>
    <cellStyle name="Hyperlink" xfId="385" builtinId="8"/>
    <cellStyle name="Hyperlink 2" xfId="86" xr:uid="{D36BE7D2-1EAF-411B-8CDC-D789201BEC12}"/>
    <cellStyle name="Hyperlink 2 2" xfId="87" xr:uid="{36D0F632-427C-4C73-BA13-587A03523210}"/>
    <cellStyle name="Hyperlink 3" xfId="4" xr:uid="{C989191D-423F-4A9F-B043-E18DDA705F87}"/>
    <cellStyle name="Hyperlink 3 2" xfId="88" xr:uid="{8994BD06-0686-4499-B720-5B3DF924B6AD}"/>
    <cellStyle name="Hyperlink 3 2 2" xfId="383" xr:uid="{9015226A-25D4-467B-AC10-41649B7EA777}"/>
    <cellStyle name="Hyperlink 4" xfId="89" xr:uid="{DD7C97D2-341B-4B68-B611-BD970742E826}"/>
    <cellStyle name="Information" xfId="90" xr:uid="{80C308FF-0BA6-45AD-B50C-31EC52299EA4}"/>
    <cellStyle name="Input [yellow]" xfId="91" xr:uid="{C0464B84-D67B-41A4-8945-CFBC145C0796}"/>
    <cellStyle name="Input 10" xfId="92" xr:uid="{8DCD94A9-0D45-4B28-B51A-3CBFB71274F6}"/>
    <cellStyle name="Input 11" xfId="93" xr:uid="{8FBADFA9-D2AE-4379-884E-0CDE4E185F15}"/>
    <cellStyle name="Input 12" xfId="94" xr:uid="{261B30E2-86C6-439C-B398-70C7A5B20F37}"/>
    <cellStyle name="Input 13" xfId="95" xr:uid="{74B8233B-25FE-4D79-B838-1B18452BEC1C}"/>
    <cellStyle name="Input 14" xfId="96" xr:uid="{D5432D6C-BFBC-4D95-BF8C-ED955FC4BC64}"/>
    <cellStyle name="Input 15" xfId="97" xr:uid="{214A4794-61F7-4D69-A83E-298A7663D141}"/>
    <cellStyle name="Input 16" xfId="98" xr:uid="{0740077A-5EF6-4BFC-94A6-3A853B00C0C9}"/>
    <cellStyle name="Input 17" xfId="99" xr:uid="{6A1C1586-9BB0-4024-9C5B-AB5EEFBE70BF}"/>
    <cellStyle name="Input 18" xfId="100" xr:uid="{0F39BD26-EC42-411B-8354-341F91D32BD1}"/>
    <cellStyle name="Input 19" xfId="101" xr:uid="{040E9CC6-96DE-4CF3-A6DD-0FD24FE10832}"/>
    <cellStyle name="Input 2" xfId="102" xr:uid="{9225AFB6-7290-4225-81DE-F0EFE69BD6A1}"/>
    <cellStyle name="Input 3" xfId="103" xr:uid="{7765634F-DD66-4C55-846C-14F41D053D1C}"/>
    <cellStyle name="Input 4" xfId="104" xr:uid="{2F66BA20-7CCB-4A2A-B1E2-E7E47699628D}"/>
    <cellStyle name="Input 5" xfId="105" xr:uid="{C8920DDC-186C-445F-8834-2FFA126F80DA}"/>
    <cellStyle name="Input 6" xfId="106" xr:uid="{A0CD12C2-E136-40F8-9392-0CD080809877}"/>
    <cellStyle name="Input 7" xfId="107" xr:uid="{2BFCB594-9250-4E9D-BC26-4BEA735AE6BD}"/>
    <cellStyle name="Input 8" xfId="108" xr:uid="{982D2CB0-FE43-4CE8-B7EE-56DC1749EC1A}"/>
    <cellStyle name="Input 9" xfId="109" xr:uid="{526A72F9-2C87-4EB2-B426-60182E717B06}"/>
    <cellStyle name="LabelIntersect" xfId="110" xr:uid="{95DAEDBD-5F8B-4937-92EE-0B7A352C7A9C}"/>
    <cellStyle name="LabelLeft" xfId="111" xr:uid="{F0247CAD-62F2-44AE-93AE-D50E40F867E4}"/>
    <cellStyle name="LabelTop" xfId="112" xr:uid="{E2141A2B-CB5A-4370-9C92-7B29FF062600}"/>
    <cellStyle name="Linked Cell 2" xfId="113" xr:uid="{65165942-B459-481F-AFC5-C23A2760483D}"/>
    <cellStyle name="Mik" xfId="114" xr:uid="{63CA4182-A3B3-4036-AE55-186816357A92}"/>
    <cellStyle name="Mik 2" xfId="115" xr:uid="{8D70DD1D-AE0B-4601-9D13-10143864163B}"/>
    <cellStyle name="Mik_For fiscal tables" xfId="116" xr:uid="{986E8316-B383-41DC-AB27-3564DAC8A5C6}"/>
    <cellStyle name="N" xfId="117" xr:uid="{10C38129-2406-4D87-8129-772B20D53CD3}"/>
    <cellStyle name="N 2" xfId="118" xr:uid="{70E3EF64-CED2-4D94-897C-09843CE8590B}"/>
    <cellStyle name="Neutral 2" xfId="119" xr:uid="{08454618-6BF2-4D2D-83D6-3A08629AD833}"/>
    <cellStyle name="Normal" xfId="0" builtinId="0"/>
    <cellStyle name="Normal - Style1" xfId="120" xr:uid="{7F3611D1-C2E7-425C-B704-1232E090336C}"/>
    <cellStyle name="Normal - Style2" xfId="121" xr:uid="{6D92E5F3-50FE-49DF-9678-78E4FB38EDC8}"/>
    <cellStyle name="Normal - Style3" xfId="122" xr:uid="{1E7F487E-6176-4941-9F9D-8786DE99070B}"/>
    <cellStyle name="Normal - Style4" xfId="123" xr:uid="{FBD95B48-B4F3-4D0D-A468-8B419484B765}"/>
    <cellStyle name="Normal - Style5" xfId="124" xr:uid="{0A806D61-4704-4505-AD83-CEA7D8C331D2}"/>
    <cellStyle name="Normal 10" xfId="125" xr:uid="{8AA17431-A0CE-405A-82A6-3A97F0D9FC6C}"/>
    <cellStyle name="Normal 10 2" xfId="126" xr:uid="{E207BE6B-6731-4BB3-BBC2-F73197B3223D}"/>
    <cellStyle name="Normal 11" xfId="127" xr:uid="{ECA1D496-0CB3-4B3C-B8F7-AE284C12CC98}"/>
    <cellStyle name="Normal 11 10" xfId="128" xr:uid="{7C6FA4E0-89CC-4296-B887-7B004545A5B0}"/>
    <cellStyle name="Normal 11 10 2" xfId="129" xr:uid="{5E463E3E-2E2D-4285-80F8-91A7B872E2B9}"/>
    <cellStyle name="Normal 11 10 3" xfId="130" xr:uid="{B2C65E0A-3122-47C4-98BE-6DA23520DEDD}"/>
    <cellStyle name="Normal 11 11" xfId="131" xr:uid="{1E627929-BDB9-4EED-80B8-90F6D6E161F1}"/>
    <cellStyle name="Normal 11 2" xfId="132" xr:uid="{9913C771-4D46-4238-A7A5-124999B3DB80}"/>
    <cellStyle name="Normal 11 3" xfId="133" xr:uid="{C85027C0-5209-4846-B083-83719E68ED8A}"/>
    <cellStyle name="Normal 11 4" xfId="134" xr:uid="{C0EF3807-C268-491B-8E1B-79FD4EA0AA17}"/>
    <cellStyle name="Normal 11 5" xfId="135" xr:uid="{F22E0851-2710-4715-9276-813F3AE16DCD}"/>
    <cellStyle name="Normal 11 6" xfId="136" xr:uid="{04F7F800-018B-4A1C-95BD-07B119371DBB}"/>
    <cellStyle name="Normal 11 7" xfId="137" xr:uid="{059C0B35-C676-4F88-82BC-62AEB5350DAE}"/>
    <cellStyle name="Normal 11 8" xfId="138" xr:uid="{FE6E8DA1-2493-48D3-8B14-62069097FB67}"/>
    <cellStyle name="Normal 11 9" xfId="139" xr:uid="{C45E23A7-B9E4-4142-B0C3-4C5752A5D1F2}"/>
    <cellStyle name="Normal 12" xfId="140" xr:uid="{E598C69D-4387-4058-BC6D-F38A15BA2DD1}"/>
    <cellStyle name="Normal 12 2" xfId="141" xr:uid="{6A7FF125-B4F4-47D7-A7A5-151323A1EB7D}"/>
    <cellStyle name="Normal 13" xfId="142" xr:uid="{6EB33628-E395-450C-A407-F229B25C370A}"/>
    <cellStyle name="Normal 13 2" xfId="143" xr:uid="{205D2995-7BF5-4A49-AA2D-D13A849D07B4}"/>
    <cellStyle name="Normal 14" xfId="144" xr:uid="{D339578B-B7D5-49CF-B9AD-798E05542FF3}"/>
    <cellStyle name="Normal 14 2" xfId="145" xr:uid="{C21D6541-5716-410A-9C23-7762B438496B}"/>
    <cellStyle name="Normal 15" xfId="146" xr:uid="{D7DDBD17-7816-4A84-8C5B-08FCA4054F0C}"/>
    <cellStyle name="Normal 15 2" xfId="147" xr:uid="{2397F2D3-654F-4687-A3DF-CFB4253FC420}"/>
    <cellStyle name="Normal 16" xfId="148" xr:uid="{65D43B57-4EDB-41DA-AA9E-6D82356921E0}"/>
    <cellStyle name="Normal 16 2" xfId="149" xr:uid="{8B418497-3D2F-4EC6-9EA5-72335621426A}"/>
    <cellStyle name="Normal 16 3" xfId="150" xr:uid="{9DCC80BE-7DD1-4FCD-9A28-1D48E1B50248}"/>
    <cellStyle name="Normal 17" xfId="151" xr:uid="{206D5DF0-A83D-42E2-B616-D1BD35FD3CA7}"/>
    <cellStyle name="Normal 17 2" xfId="152" xr:uid="{1EE34F97-562A-4E55-8CEB-3F30959DA304}"/>
    <cellStyle name="Normal 18" xfId="153" xr:uid="{3CDAD92C-A322-4293-8F69-4767D3721BF7}"/>
    <cellStyle name="Normal 18 2" xfId="154" xr:uid="{DB31AFCE-16B8-461A-845E-4E9F53D2A848}"/>
    <cellStyle name="Normal 18 3" xfId="155" xr:uid="{3E32A32D-0620-4AA9-8AF8-7A7871E1EFEA}"/>
    <cellStyle name="Normal 19" xfId="156" xr:uid="{802945F8-CC13-47AA-AF6E-90562C442BAF}"/>
    <cellStyle name="Normal 19 2" xfId="157" xr:uid="{B70F72F6-330F-4DC6-8132-038587CECC4E}"/>
    <cellStyle name="Normal 19 3" xfId="158" xr:uid="{C16CB653-B30A-40FB-BA1B-D80BE30FC229}"/>
    <cellStyle name="Normal 2" xfId="5" xr:uid="{27BCE2EB-873D-49F6-8E33-6CAD46C7FB0B}"/>
    <cellStyle name="Normal 2 2" xfId="160" xr:uid="{5BEEC73A-6264-4892-A39D-5DF59D441500}"/>
    <cellStyle name="Normal 2 2 2" xfId="161" xr:uid="{4B7CDB6E-6D98-444B-915D-1B5B8F8637FA}"/>
    <cellStyle name="Normal 2 3" xfId="162" xr:uid="{A679799A-3C3C-43E0-A978-3CE147BD32A5}"/>
    <cellStyle name="Normal 2 4" xfId="159" xr:uid="{9BBB004E-E508-4918-92E1-0E149315193F}"/>
    <cellStyle name="Normal 20" xfId="163" xr:uid="{B5B4C98E-D509-4712-AC3F-DC1B1453A15F}"/>
    <cellStyle name="Normal 20 2" xfId="164" xr:uid="{878D0042-1F40-40C6-BA11-B9D911B4869C}"/>
    <cellStyle name="Normal 21" xfId="165" xr:uid="{D1C68B5C-D679-42AF-8923-685D09E874DF}"/>
    <cellStyle name="Normal 21 2" xfId="166" xr:uid="{775EFD8D-8548-4B65-9A29-444EF61D9D31}"/>
    <cellStyle name="Normal 21 3" xfId="167" xr:uid="{206F7C1E-7961-4F33-9F22-4284E96FB861}"/>
    <cellStyle name="Normal 21_Copy of Fiscal Tables" xfId="168" xr:uid="{8710DA13-AFE1-426E-A1E0-61805E66F298}"/>
    <cellStyle name="Normal 22" xfId="169" xr:uid="{1EE8A349-7030-4372-9C70-AF2E322FAFDC}"/>
    <cellStyle name="Normal 22 2" xfId="170" xr:uid="{017DDF7B-4824-42EF-95B7-38676A5F59FE}"/>
    <cellStyle name="Normal 22 3" xfId="171" xr:uid="{C32FCBE8-286B-4B5A-82A9-A339CC779E88}"/>
    <cellStyle name="Normal 22_Copy of Fiscal Tables" xfId="172" xr:uid="{894FCE1A-D9EF-4A7D-A8CF-31C6273EEC90}"/>
    <cellStyle name="Normal 23" xfId="173" xr:uid="{EB7FBAEC-9D7D-400D-A4EC-118A137A03FA}"/>
    <cellStyle name="Normal 23 2" xfId="174" xr:uid="{3E492A23-224E-4FD5-9E7B-C3415266844D}"/>
    <cellStyle name="Normal 24" xfId="175" xr:uid="{73306B93-5A9B-425B-A655-D0A659771F70}"/>
    <cellStyle name="Normal 24 2" xfId="176" xr:uid="{6DF92F47-A900-4784-A93F-97EF53A60ADB}"/>
    <cellStyle name="Normal 25" xfId="177" xr:uid="{7C8111EB-F64C-453C-BCCA-D174118CD1E2}"/>
    <cellStyle name="Normal 25 2" xfId="178" xr:uid="{143DDC6D-E1A4-41A0-B5D8-EDB63568CD3E}"/>
    <cellStyle name="Normal 26" xfId="179" xr:uid="{8FC5A9AD-A29D-4FEC-BE83-14B11BDE9F5D}"/>
    <cellStyle name="Normal 26 2" xfId="180" xr:uid="{72649A1F-8474-43CF-8D84-32A07C35BF41}"/>
    <cellStyle name="Normal 27" xfId="181" xr:uid="{B06951DF-2E89-4336-8884-CA9E2A418BA7}"/>
    <cellStyle name="Normal 27 2" xfId="182" xr:uid="{C2A82DA3-E947-4C56-915E-F2AC069A49CC}"/>
    <cellStyle name="Normal 28" xfId="183" xr:uid="{76D9C089-4144-4EB7-9FCD-03225F7444F1}"/>
    <cellStyle name="Normal 28 2" xfId="184" xr:uid="{7E484D2D-E44B-4ED4-9A3B-7B907A3850EB}"/>
    <cellStyle name="Normal 29" xfId="185" xr:uid="{11C47621-6348-4C54-946F-E3F1FA2FFD73}"/>
    <cellStyle name="Normal 3" xfId="186" xr:uid="{2AEE43FA-2562-4AE6-88E0-459965936055}"/>
    <cellStyle name="Normal 3 10" xfId="187" xr:uid="{1FD6C970-E185-400D-8B7E-EA85B8AEC9EF}"/>
    <cellStyle name="Normal 3 11" xfId="188" xr:uid="{03E766C8-F204-4026-AD97-DCFDD1909319}"/>
    <cellStyle name="Normal 3 12" xfId="189" xr:uid="{E31E337C-156B-4807-9DDE-515AF75313F2}"/>
    <cellStyle name="Normal 3 13" xfId="381" xr:uid="{1FD288B7-B5F8-4759-82E0-2D18389D99D4}"/>
    <cellStyle name="Normal 3 2" xfId="190" xr:uid="{42E3E0F8-F8F7-46B2-83E1-33C650F057E0}"/>
    <cellStyle name="Normal 3 2 2" xfId="191" xr:uid="{695A227F-222C-4F4D-83AC-173B43F44329}"/>
    <cellStyle name="Normal 3 3" xfId="192" xr:uid="{54916040-AA7D-48BE-BAEF-E08488A98BDF}"/>
    <cellStyle name="Normal 3 4" xfId="193" xr:uid="{8DCC93D3-60B8-4A01-8515-7A11D59417A0}"/>
    <cellStyle name="Normal 3 5" xfId="194" xr:uid="{17AE2760-19F2-4806-978C-59383B6913FE}"/>
    <cellStyle name="Normal 3 6" xfId="195" xr:uid="{D36BFBBA-84AD-4E45-BF69-F14DCF3C6933}"/>
    <cellStyle name="Normal 3 7" xfId="196" xr:uid="{9E8E73FC-5937-4E0A-87C1-ADA9785DCFE4}"/>
    <cellStyle name="Normal 3 8" xfId="197" xr:uid="{5ABB7177-2712-4B2A-A451-836841A00503}"/>
    <cellStyle name="Normal 3 9" xfId="198" xr:uid="{EEB58368-1EBE-481B-BA5A-98E4CEACA24D}"/>
    <cellStyle name="Normal 3_asset sales" xfId="199" xr:uid="{C9A45CFD-B742-44F7-A5A1-4B73294251CC}"/>
    <cellStyle name="Normal 30" xfId="200" xr:uid="{44014440-2F99-46F1-8E5C-9F7F4654AB40}"/>
    <cellStyle name="Normal 31" xfId="201" xr:uid="{4B4E992C-E492-47C9-8E4C-D54875F49F69}"/>
    <cellStyle name="Normal 32" xfId="202" xr:uid="{4CB33B4E-F871-4C21-8F37-4AE8AA0E3FCB}"/>
    <cellStyle name="Normal 33" xfId="203" xr:uid="{0F65FF39-893D-4D67-B3F8-40F2DA4899C8}"/>
    <cellStyle name="Normal 34" xfId="204" xr:uid="{D21C7D5A-0739-4B1A-9270-A5BA4209C3C1}"/>
    <cellStyle name="Normal 35" xfId="205" xr:uid="{3C5BCAB3-CAC7-4126-83E7-F55189195EB2}"/>
    <cellStyle name="Normal 36" xfId="206" xr:uid="{C7E72CE0-B826-4845-9E36-F7041326EF74}"/>
    <cellStyle name="Normal 37" xfId="207" xr:uid="{BE7CF2D7-635C-495A-A1B4-B814C808F329}"/>
    <cellStyle name="Normal 38" xfId="208" xr:uid="{6785DCC7-127B-4649-B2EA-E239F2F3AEC3}"/>
    <cellStyle name="Normal 39" xfId="209" xr:uid="{9B0AD29E-F068-4701-8473-9108C89924A4}"/>
    <cellStyle name="Normal 4" xfId="2" xr:uid="{9D33F898-4894-4A37-86E6-36CB98E93A6F}"/>
    <cellStyle name="Normal 4 2" xfId="211" xr:uid="{78B074FE-5CA2-4423-A22B-CA3A07C1878B}"/>
    <cellStyle name="Normal 4 3" xfId="212" xr:uid="{F9251BD1-A363-457D-8647-D0C4907E094F}"/>
    <cellStyle name="Normal 4 4" xfId="210" xr:uid="{F6EC0CA2-761A-4480-AEEB-9BAC6E960B7D}"/>
    <cellStyle name="Normal 40" xfId="213" xr:uid="{D1A972A1-27A9-4A17-AAF6-727526F72A54}"/>
    <cellStyle name="Normal 41" xfId="214" xr:uid="{08C3458F-66FB-4767-A137-6F829DD77435}"/>
    <cellStyle name="Normal 42" xfId="215" xr:uid="{60BF6CB3-327E-45A8-B547-70AC3F2B15A6}"/>
    <cellStyle name="Normal 43" xfId="216" xr:uid="{DCCA1849-37A1-4A90-93BD-276D9B906C12}"/>
    <cellStyle name="Normal 44" xfId="217" xr:uid="{D1DA5158-D35C-4F5A-8B91-7325A19D3AED}"/>
    <cellStyle name="Normal 45" xfId="218" xr:uid="{6FA69CDF-EA8E-4913-AB18-57AA3C904F39}"/>
    <cellStyle name="Normal 46" xfId="219" xr:uid="{28081B1B-D7CA-44F7-AC52-78F4E4213DD1}"/>
    <cellStyle name="Normal 47" xfId="220" xr:uid="{5006ED63-425F-476D-80DF-00BEBBAA779E}"/>
    <cellStyle name="Normal 48" xfId="221" xr:uid="{7FE211EE-8741-41E4-89BC-778F8EC44738}"/>
    <cellStyle name="Normal 49" xfId="222" xr:uid="{87D7FFD3-AF13-4134-9562-65C3E058B3B4}"/>
    <cellStyle name="Normal 5" xfId="223" xr:uid="{4A78A0AF-22B4-4CAB-B1DB-125D640D4419}"/>
    <cellStyle name="Normal 5 2" xfId="224" xr:uid="{1CCE0ED2-0088-4DE9-BE88-6B2234F2F6B8}"/>
    <cellStyle name="Normal 5 2 2" xfId="382" xr:uid="{B434C03C-4AEE-41F7-BBC3-6940912EF7CE}"/>
    <cellStyle name="Normal 5 3" xfId="225" xr:uid="{E02B2758-F1D8-4308-9332-15AA00A4B5BE}"/>
    <cellStyle name="Normal 50" xfId="226" xr:uid="{6B6F5C17-CF58-4FEE-9875-3DF55638A9AE}"/>
    <cellStyle name="Normal 51" xfId="227" xr:uid="{3B6619A7-201E-4060-83EB-41414EF9F02F}"/>
    <cellStyle name="Normal 52" xfId="228" xr:uid="{88911797-1D99-44A9-B4E1-F3A9CA2D08E4}"/>
    <cellStyle name="Normal 53" xfId="368" xr:uid="{EB582442-22FD-48A8-A110-28AA51938D3E}"/>
    <cellStyle name="Normal 54" xfId="370" xr:uid="{9D7DD931-1522-4A09-80EE-6D11F25CF376}"/>
    <cellStyle name="Normal 55" xfId="371" xr:uid="{1455AE5D-CDF7-437A-9ED9-99E1019734E0}"/>
    <cellStyle name="Normal 56" xfId="372" xr:uid="{250C4700-369F-41BF-A5EB-0D9933F135B7}"/>
    <cellStyle name="Normal 56 2" xfId="380" xr:uid="{88912A4F-A1B2-4F6F-8A08-A1EE193581D0}"/>
    <cellStyle name="Normal 57" xfId="373" xr:uid="{9F0DC6ED-125C-4C53-8A10-7C256362CDB1}"/>
    <cellStyle name="Normal 58" xfId="374" xr:uid="{CAC40596-9333-40FE-BC76-BB5E562CCA3D}"/>
    <cellStyle name="Normal 59" xfId="375" xr:uid="{8A129BDC-18EE-4B6F-A1BE-20D6D33A2E83}"/>
    <cellStyle name="Normal 6" xfId="229" xr:uid="{BF74741F-8DCC-4787-89E8-35888485AD8D}"/>
    <cellStyle name="Normal 6 2" xfId="230" xr:uid="{8B447D08-5E0D-488A-A715-BE9892899CDC}"/>
    <cellStyle name="Normal 60" xfId="376" xr:uid="{1942D81F-3A2B-430F-ADDE-94D88D3D1A15}"/>
    <cellStyle name="Normal 7" xfId="231" xr:uid="{FCB63DDC-AFE2-4280-A565-8539E0594B4D}"/>
    <cellStyle name="Normal 7 2" xfId="232" xr:uid="{EE172D70-D4D5-4A60-8AD6-5D98C9880362}"/>
    <cellStyle name="Normal 8" xfId="233" xr:uid="{5AB7D2E2-8ADE-425C-86BB-27DFA0757CA1}"/>
    <cellStyle name="Normal 8 2" xfId="234" xr:uid="{EAC60197-F43F-4199-87D1-01F8F07120A6}"/>
    <cellStyle name="Normal 9" xfId="235" xr:uid="{BDDB2337-203A-4C02-931F-2B32311D1B9C}"/>
    <cellStyle name="Normal 9 2" xfId="236" xr:uid="{C48048D8-117A-45A8-BE10-F8D65E1D753A}"/>
    <cellStyle name="Note 2" xfId="237" xr:uid="{30E8CFC6-CEEF-46E9-B58A-959437A111FD}"/>
    <cellStyle name="Note 2 2" xfId="238" xr:uid="{2BA632BC-23F4-44BF-A4FA-1734245CA41C}"/>
    <cellStyle name="Output 2" xfId="239" xr:uid="{2942A7B5-E1B0-413A-89BF-DF47FE03AD75}"/>
    <cellStyle name="Output Amounts" xfId="240" xr:uid="{84F82692-5598-46E4-9EE8-DE0FA0F47C82}"/>
    <cellStyle name="Output Column Headings" xfId="241" xr:uid="{EB185D6E-15EA-4BA1-81E3-8C3DB02AFFBE}"/>
    <cellStyle name="Output Line Items" xfId="242" xr:uid="{B9C6AA65-D7DB-4D4B-B7F9-959D62F8C998}"/>
    <cellStyle name="Output Report Heading" xfId="243" xr:uid="{0FD78189-BFDD-4B98-8020-CA44AADB52F9}"/>
    <cellStyle name="Output Report Title" xfId="244" xr:uid="{BFA0FFCF-6AFB-4F6F-8CA1-C6EC605D0E97}"/>
    <cellStyle name="P" xfId="245" xr:uid="{6790E707-F07D-4075-B6D8-05D7CF827543}"/>
    <cellStyle name="P 2" xfId="246" xr:uid="{E4700F4D-01D6-4BA6-A58C-922A38391333}"/>
    <cellStyle name="Percent" xfId="1" builtinId="5"/>
    <cellStyle name="Percent [2]" xfId="247" xr:uid="{036CAA85-B57A-48E2-BCD9-599E44F0DC9F}"/>
    <cellStyle name="Percent 2" xfId="248" xr:uid="{3E4ED47C-08ED-4500-AA01-92ABF09AD76C}"/>
    <cellStyle name="Percent 3" xfId="249" xr:uid="{416816A9-F1B8-48B9-8562-ED012636E432}"/>
    <cellStyle name="Percent 3 2" xfId="250" xr:uid="{C8370B3F-8708-4009-BDD3-43D698DD9BC3}"/>
    <cellStyle name="Percent 4" xfId="251" xr:uid="{A4931761-F4DE-41DC-A13A-6292B55D08F5}"/>
    <cellStyle name="Percent 4 2" xfId="252" xr:uid="{16AC74C1-D663-4E69-B1E2-CDE2008BC432}"/>
    <cellStyle name="Percent 5" xfId="253" xr:uid="{A5B722B4-D490-4C59-8D40-8E347EE6AF2A}"/>
    <cellStyle name="Percent 6" xfId="254" xr:uid="{15B43A17-5FA9-4BC4-AF5E-025C14C25311}"/>
    <cellStyle name="Percent 7" xfId="255" xr:uid="{994CAC7E-7270-406F-ADA3-12FC72E1AF39}"/>
    <cellStyle name="Percent 8" xfId="256" xr:uid="{77C570C7-C0F0-4EA0-ABA9-F5FF135E223A}"/>
    <cellStyle name="Refdb standard" xfId="257" xr:uid="{089C9F9E-798A-45FE-952F-628A8FA51BF1}"/>
    <cellStyle name="ReportData" xfId="258" xr:uid="{6D0C9A84-E538-45F2-BB9E-5C257C16BC36}"/>
    <cellStyle name="ReportElements" xfId="259" xr:uid="{10D66202-538B-4454-AA37-29639C3CDDC9}"/>
    <cellStyle name="ReportHeader" xfId="260" xr:uid="{9FFB8AFE-F405-4AAC-B673-EEFEEB7B4C6A}"/>
    <cellStyle name="SAPBEXaggData" xfId="261" xr:uid="{3277D944-4B47-4C7A-A297-8DF2F8D9D718}"/>
    <cellStyle name="SAPBEXaggDataEmph" xfId="262" xr:uid="{73694B55-8037-4227-B4D1-CDBE29282AF9}"/>
    <cellStyle name="SAPBEXaggItem" xfId="263" xr:uid="{72551F1A-8CAF-420D-A27B-5826846ABDE2}"/>
    <cellStyle name="SAPBEXaggItemX" xfId="264" xr:uid="{9AB967D1-72AA-4B75-8DEF-B348BFC352B9}"/>
    <cellStyle name="SAPBEXchaText" xfId="265" xr:uid="{C6623715-EA62-4E77-A2C0-4064448F7D70}"/>
    <cellStyle name="SAPBEXexcBad7" xfId="266" xr:uid="{AF5FE5F3-61BF-4EE9-B068-D608310EFB7A}"/>
    <cellStyle name="SAPBEXexcBad8" xfId="267" xr:uid="{D8858A51-056D-44B1-A6F9-52413EFF324C}"/>
    <cellStyle name="SAPBEXexcBad9" xfId="268" xr:uid="{8774083D-103E-4331-AF23-D4B4F1E35D19}"/>
    <cellStyle name="SAPBEXexcCritical4" xfId="269" xr:uid="{8284419D-2885-4E44-9FA1-08DEE2D39CFC}"/>
    <cellStyle name="SAPBEXexcCritical5" xfId="270" xr:uid="{1DAEB919-6DDA-4D35-8400-BD7F3E065BF4}"/>
    <cellStyle name="SAPBEXexcCritical6" xfId="271" xr:uid="{9903F9B9-9E4D-49DF-A0B5-CCB78E46223D}"/>
    <cellStyle name="SAPBEXexcGood1" xfId="272" xr:uid="{BEF02171-3A7F-444C-8220-5BCC700ECA95}"/>
    <cellStyle name="SAPBEXexcGood2" xfId="273" xr:uid="{850A30DE-09AB-445D-85A8-AD249FE6D3BC}"/>
    <cellStyle name="SAPBEXexcGood3" xfId="274" xr:uid="{C9BD8D04-6763-4E4F-9C83-CED9EED355F4}"/>
    <cellStyle name="SAPBEXfilterDrill" xfId="275" xr:uid="{DF2FA11E-FCCD-4628-8108-92BCEC5FF9DF}"/>
    <cellStyle name="SAPBEXfilterItem" xfId="276" xr:uid="{84C1EED5-5053-454E-93F6-758E6FD1C434}"/>
    <cellStyle name="SAPBEXfilterText" xfId="277" xr:uid="{BEFB7FBC-C05F-4C0E-AC08-3408A6F61269}"/>
    <cellStyle name="SAPBEXformats" xfId="278" xr:uid="{5DE7DAF7-FC63-42B4-B56E-9EB972AFC6AE}"/>
    <cellStyle name="SAPBEXheaderItem" xfId="279" xr:uid="{40270F85-FC27-4138-97B8-DC320485D1E2}"/>
    <cellStyle name="SAPBEXheaderText" xfId="280" xr:uid="{4D5B378A-9EDE-495F-B57A-A41BB011B813}"/>
    <cellStyle name="SAPBEXHLevel0" xfId="281" xr:uid="{F4110193-2806-4DAE-896F-BB0B8AA98894}"/>
    <cellStyle name="SAPBEXHLevel0X" xfId="282" xr:uid="{80F627AF-2C51-4D37-92A5-A77A9AFD55DE}"/>
    <cellStyle name="SAPBEXHLevel1" xfId="283" xr:uid="{4971C32B-1934-4285-AC37-BF92D5C4FF0F}"/>
    <cellStyle name="SAPBEXHLevel1X" xfId="284" xr:uid="{4953885E-1C0F-43AF-B7F4-07CD48104807}"/>
    <cellStyle name="SAPBEXHLevel2" xfId="285" xr:uid="{DF872741-0AB0-4561-A46A-0EDCB505D4D1}"/>
    <cellStyle name="SAPBEXHLevel2X" xfId="286" xr:uid="{8124A924-67E6-4218-A58C-E0B5B3A3E6ED}"/>
    <cellStyle name="SAPBEXHLevel3" xfId="287" xr:uid="{2C8DF736-A14F-4762-A42D-7E39BE0F5ABD}"/>
    <cellStyle name="SAPBEXHLevel3X" xfId="288" xr:uid="{57B42DB2-34C3-4DCC-8A9F-FC5464B16FBD}"/>
    <cellStyle name="SAPBEXresData" xfId="289" xr:uid="{2C70A33C-3E75-430B-B65E-014625881CD7}"/>
    <cellStyle name="SAPBEXresDataEmph" xfId="290" xr:uid="{3F366A98-24B6-4229-87ED-71F40EC938FB}"/>
    <cellStyle name="SAPBEXresItem" xfId="291" xr:uid="{5C34BB32-A965-4008-90EA-4BBF77F9F91C}"/>
    <cellStyle name="SAPBEXresItemX" xfId="292" xr:uid="{538E5F62-95E0-4FA5-A9A3-4F02AD31348E}"/>
    <cellStyle name="SAPBEXstdData" xfId="293" xr:uid="{681DDD57-EBCA-4FFC-98EB-32F4EBEE4C4A}"/>
    <cellStyle name="SAPBEXstdDataEmph" xfId="294" xr:uid="{22C80FBD-9FC2-4DD6-9589-B1CD91498DDA}"/>
    <cellStyle name="SAPBEXstdItem" xfId="295" xr:uid="{F54C6365-7CE1-4E25-BBFB-7897AF18843B}"/>
    <cellStyle name="SAPBEXstdItemX" xfId="296" xr:uid="{6236885E-6E9A-4D9D-B726-246E1E3193B8}"/>
    <cellStyle name="SAPBEXtitle" xfId="297" xr:uid="{3472FA15-ABA4-40BC-9A88-D40FB1123B7F}"/>
    <cellStyle name="SAPBEXundefined" xfId="298" xr:uid="{495A007C-D973-4A78-B757-036BF8830820}"/>
    <cellStyle name="Style 1" xfId="299" xr:uid="{BEB5699A-3929-4920-8AE2-0CDE85EFDB17}"/>
    <cellStyle name="Style1" xfId="300" xr:uid="{C171BF57-1752-45D1-B91D-82073A9D853F}"/>
    <cellStyle name="Style2" xfId="301" xr:uid="{DBD7894D-28B4-4329-B74A-0ADB880770F7}"/>
    <cellStyle name="Style3" xfId="302" xr:uid="{8A4841C8-7928-4474-A7F9-2352FE343670}"/>
    <cellStyle name="Style4" xfId="303" xr:uid="{43586D83-338D-47A6-8B67-B96CEDF198B3}"/>
    <cellStyle name="Style5" xfId="304" xr:uid="{7761D909-22B3-48A3-A5BC-CD1709A64A9C}"/>
    <cellStyle name="Style6" xfId="305" xr:uid="{2CA4F658-11AF-4629-8BAB-3AD2D9E7B0FA}"/>
    <cellStyle name="Table Footnote" xfId="306" xr:uid="{0A26AD9A-BA97-4F1E-B55B-F80154532FFF}"/>
    <cellStyle name="Table Footnote 2" xfId="307" xr:uid="{7E68F40C-1C29-40D7-A2DE-5C82899B42EA}"/>
    <cellStyle name="Table Footnote 2 2" xfId="308" xr:uid="{585BA64A-8DF5-4356-A36A-8728643A9247}"/>
    <cellStyle name="Table Footnote_Table 5.6 sales of assets 23Feb2010" xfId="309" xr:uid="{1C35348D-136D-44D5-94B9-D097F9CF8283}"/>
    <cellStyle name="Table Header" xfId="310" xr:uid="{9FC89A6A-2D13-4749-96B8-11BA019BBE1F}"/>
    <cellStyle name="Table Header 2" xfId="311" xr:uid="{183C8BCD-0CD4-4CA7-B478-FC1E01BEBD5A}"/>
    <cellStyle name="Table Header 2 2" xfId="312" xr:uid="{5EB4DBE7-6802-4B96-8A8D-99687FD16475}"/>
    <cellStyle name="Table Header_Table 5.6 sales of assets 23Feb2010" xfId="313" xr:uid="{08383476-5D9F-4D7F-98C2-1BF8CCE09D38}"/>
    <cellStyle name="Table Heading 1" xfId="314" xr:uid="{2D4E8722-C7F0-41D8-81CC-B4A35D3F0F44}"/>
    <cellStyle name="Table Heading 1 2" xfId="315" xr:uid="{0627178F-E4EF-4810-B986-AC6EB839A098}"/>
    <cellStyle name="Table Heading 1 2 2" xfId="316" xr:uid="{C9617DE1-887C-42FB-834A-230605EE91A5}"/>
    <cellStyle name="Table Heading 1_Table 5.6 sales of assets 23Feb2010" xfId="317" xr:uid="{39AB10AC-A386-423C-BEBB-216646B3C1DE}"/>
    <cellStyle name="Table Heading 2" xfId="318" xr:uid="{3FFB1D69-68A3-4485-AAED-2298545A855D}"/>
    <cellStyle name="Table Heading 2 2" xfId="319" xr:uid="{5B1A9234-5C21-43CF-8D30-2E6A2D010A5D}"/>
    <cellStyle name="Table Heading 2_Table 5.6 sales of assets 23Feb2010" xfId="320" xr:uid="{5E1C0AF2-429B-40A1-BFF6-0E35DC4B4BDB}"/>
    <cellStyle name="Table Of Which" xfId="321" xr:uid="{7BDD5672-1CAC-40BA-A3CD-85233992DBDA}"/>
    <cellStyle name="Table Of Which 2" xfId="322" xr:uid="{F50D12B8-B841-461E-AB6A-848E50A28142}"/>
    <cellStyle name="Table Of Which_Table 5.6 sales of assets 23Feb2010" xfId="323" xr:uid="{DDE87098-B7C3-48FD-8B9E-41DAB52B36AC}"/>
    <cellStyle name="Table Row Billions" xfId="324" xr:uid="{C0F12B4E-C20F-4FB1-9056-2E2426F35A3E}"/>
    <cellStyle name="Table Row Billions 2" xfId="325" xr:uid="{CF9F96D5-BBE9-4CD0-AF44-53D31CF9985E}"/>
    <cellStyle name="Table Row Billions Check" xfId="326" xr:uid="{C7C00E5D-141E-4D2E-BDF0-B08D3660BFF8}"/>
    <cellStyle name="Table Row Billions Check 2" xfId="327" xr:uid="{E41B762E-ABEC-4D0E-90C4-529529C8442A}"/>
    <cellStyle name="Table Row Billions Check 3" xfId="328" xr:uid="{0B8B2D76-360E-4DE8-AC6B-CAFDD3FFCBFD}"/>
    <cellStyle name="Table Row Billions Check_asset sales" xfId="329" xr:uid="{4701A3FD-2F3C-40D9-AE40-7378333AE329}"/>
    <cellStyle name="Table Row Billions_Table 5.6 sales of assets 23Feb2010" xfId="330" xr:uid="{C6423830-5EDF-4587-934E-99DCEA7B9389}"/>
    <cellStyle name="Table Row Millions" xfId="331" xr:uid="{706F5288-AB81-4462-8A68-1142C8F47475}"/>
    <cellStyle name="Table Row Millions 2" xfId="332" xr:uid="{7C731549-FDA7-4519-A198-82D28BC3FD83}"/>
    <cellStyle name="Table Row Millions 2 2" xfId="333" xr:uid="{F7FA29FD-1716-4648-884E-011028E5FF9F}"/>
    <cellStyle name="Table Row Millions Check" xfId="334" xr:uid="{2F4C925F-0922-474D-A305-0C6A4EA8626C}"/>
    <cellStyle name="Table Row Millions Check 2" xfId="335" xr:uid="{73125430-0674-4A4C-892F-E3CFD7F53969}"/>
    <cellStyle name="Table Row Millions Check 3" xfId="336" xr:uid="{581F96AC-FAA1-4FD2-B494-AFD5DE9A0FFC}"/>
    <cellStyle name="Table Row Millions Check 4" xfId="337" xr:uid="{4D06676C-2E98-4498-AE6B-62F64B1914F0}"/>
    <cellStyle name="Table Row Millions Check_asset sales" xfId="338" xr:uid="{8BFB0196-914F-40A6-BA2A-935D3F1A8678}"/>
    <cellStyle name="Table Row Millions_Table 5.6 sales of assets 23Feb2010" xfId="339" xr:uid="{7471B3F6-A130-4330-ACD3-43CAA3517FAB}"/>
    <cellStyle name="Table Row Percentage" xfId="340" xr:uid="{DCEE82A3-8BC8-4CFA-A5A8-A7F5845684D7}"/>
    <cellStyle name="Table Row Percentage 2" xfId="341" xr:uid="{7EBB8F9E-3E7D-4267-8EA3-4E6D0CF21272}"/>
    <cellStyle name="Table Row Percentage Check" xfId="342" xr:uid="{0976A4F5-101C-4864-823D-3667AC0702B9}"/>
    <cellStyle name="Table Row Percentage Check 2" xfId="343" xr:uid="{858705CC-AF15-4777-9D09-6DFA9EF90539}"/>
    <cellStyle name="Table Row Percentage Check 3" xfId="344" xr:uid="{FEA34641-779E-4C72-B4BE-380776D8A019}"/>
    <cellStyle name="Table Row Percentage Check_asset sales" xfId="345" xr:uid="{E1D5CFBD-D7E0-457A-B06B-1536B2E3B735}"/>
    <cellStyle name="Table Row Percentage_Table 5.6 sales of assets 23Feb2010" xfId="346" xr:uid="{B29731ED-4E1C-4844-8282-116006391EBC}"/>
    <cellStyle name="Table Total Billions" xfId="347" xr:uid="{403085D2-BA2E-4BB8-9655-F2611041DFBF}"/>
    <cellStyle name="Table Total Billions 2" xfId="348" xr:uid="{24CDE56F-B1F0-4A9E-804A-AC4F4C4E3499}"/>
    <cellStyle name="Table Total Billions_Table 5.6 sales of assets 23Feb2010" xfId="349" xr:uid="{1E57F4E7-DAE7-48D8-B06B-28167ABDEA37}"/>
    <cellStyle name="Table Total Millions" xfId="350" xr:uid="{9A5FE2A7-C9A7-453D-8997-3649AED94D23}"/>
    <cellStyle name="Table Total Millions 2" xfId="351" xr:uid="{E6F286A3-B8DF-41C7-9A0D-3AB396143BD0}"/>
    <cellStyle name="Table Total Millions 2 2" xfId="352" xr:uid="{E83B9095-34C5-4EB1-AE27-9708904BC05F}"/>
    <cellStyle name="Table Total Millions_Table 5.6 sales of assets 23Feb2010" xfId="353" xr:uid="{2EBFAD58-5849-4592-BFE3-5CCA583912BB}"/>
    <cellStyle name="Table Total Percentage" xfId="354" xr:uid="{DFEB020C-E33A-4161-8E09-F85A45A25534}"/>
    <cellStyle name="Table Total Percentage 2" xfId="355" xr:uid="{50443FB8-B835-4C6E-9048-E84861B88ABF}"/>
    <cellStyle name="Table Total Percentage_Table 5.6 sales of assets 23Feb2010" xfId="356" xr:uid="{2DF5CD55-44D4-41F2-A8D2-8947B338E7CE}"/>
    <cellStyle name="Table Units" xfId="357" xr:uid="{0BBF0606-D526-456F-B5B9-5BE1D4764C47}"/>
    <cellStyle name="Table Units 2" xfId="358" xr:uid="{BC0660B1-792D-4F9D-B623-E5908F08BAE6}"/>
    <cellStyle name="Table Units 2 2" xfId="359" xr:uid="{C4600456-9D7D-4E52-A3C3-64AB73AED7FD}"/>
    <cellStyle name="Table Units_Table 5.6 sales of assets 23Feb2010" xfId="360" xr:uid="{93BC3A3B-8129-4935-82E5-FF5ECF764A55}"/>
    <cellStyle name="Times New Roman" xfId="361" xr:uid="{BA0E9B9B-89E0-4C99-90F6-FBF0AA99BF67}"/>
    <cellStyle name="Title 2" xfId="362" xr:uid="{FAFE10A9-F3B8-4B29-88BB-B283169CDE48}"/>
    <cellStyle name="Title 3" xfId="363" xr:uid="{ADE8F77F-B315-463C-A5AB-D5F4B974593A}"/>
    <cellStyle name="Title 4" xfId="364" xr:uid="{A3BA971C-321E-4953-9225-0D2A4E407DA2}"/>
    <cellStyle name="Total 2" xfId="365" xr:uid="{F4A11300-5D13-4E99-94DC-94CA8DEFA05B}"/>
    <cellStyle name="Warning Text 2" xfId="366" xr:uid="{76A5EBB0-5E6F-4C5F-970F-17B34EC30AFB}"/>
    <cellStyle name="whole number" xfId="367" xr:uid="{76E50EA7-305D-4460-9928-A0F0ED131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Social care</a:t>
            </a:r>
            <a:r>
              <a:rPr lang="en-US" sz="1800" baseline="0"/>
              <a:t> funding gap</a:t>
            </a:r>
            <a:endParaRPr lang="en-US" sz="1800"/>
          </a:p>
        </c:rich>
      </c:tx>
      <c:layout>
        <c:manualLayout>
          <c:xMode val="edge"/>
          <c:yMode val="edge"/>
          <c:x val="8.6815111111111107E-2"/>
          <c:y val="2.265574074074074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2948271403181515E-2"/>
          <c:y val="0.14207819000790839"/>
          <c:w val="0.60710576272305594"/>
          <c:h val="0.58471936641107636"/>
        </c:manualLayout>
      </c:layout>
      <c:lineChart>
        <c:grouping val="standard"/>
        <c:varyColors val="0"/>
        <c:ser>
          <c:idx val="4"/>
          <c:order val="0"/>
          <c:tx>
            <c:strRef>
              <c:f>Model!$D$34</c:f>
              <c:strCache>
                <c:ptCount val="1"/>
                <c:pt idx="0">
                  <c:v>Meet future demand, improve access to care and pay more for care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25400"/>
            </c:spPr>
          </c:marker>
          <c:val>
            <c:numRef>
              <c:f>Model!$E$34:$P$34</c:f>
              <c:numCache>
                <c:formatCode>0.0</c:formatCode>
                <c:ptCount val="12"/>
                <c:pt idx="0">
                  <c:v>19.54341794564386</c:v>
                </c:pt>
                <c:pt idx="1">
                  <c:v>23.176588380320457</c:v>
                </c:pt>
                <c:pt idx="2">
                  <c:v>27.235891419179723</c:v>
                </c:pt>
                <c:pt idx="3">
                  <c:v>28.221155067395713</c:v>
                </c:pt>
                <c:pt idx="4">
                  <c:v>29.131792054076008</c:v>
                </c:pt>
                <c:pt idx="5">
                  <c:v>30.071813370332105</c:v>
                </c:pt>
                <c:pt idx="6">
                  <c:v>31.042167186331973</c:v>
                </c:pt>
                <c:pt idx="7">
                  <c:v>32.043832267689531</c:v>
                </c:pt>
                <c:pt idx="8">
                  <c:v>33.077818962714993</c:v>
                </c:pt>
                <c:pt idx="9">
                  <c:v>34.182832557544963</c:v>
                </c:pt>
                <c:pt idx="10">
                  <c:v>35.324760770177733</c:v>
                </c:pt>
                <c:pt idx="11">
                  <c:v>36.504836788163132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Model!$E$29:$P$29</c15:sqref>
                        </c15:formulaRef>
                      </c:ext>
                    </c:extLst>
                    <c:strCache>
                      <c:ptCount val="12"/>
                      <c:pt idx="0">
                        <c:v>2019/20</c:v>
                      </c:pt>
                      <c:pt idx="1">
                        <c:v>2020/21</c:v>
                      </c:pt>
                      <c:pt idx="2">
                        <c:v>2021/22</c:v>
                      </c:pt>
                      <c:pt idx="3">
                        <c:v>2022/23</c:v>
                      </c:pt>
                      <c:pt idx="4">
                        <c:v>2023/24</c:v>
                      </c:pt>
                      <c:pt idx="5">
                        <c:v>2024/25</c:v>
                      </c:pt>
                      <c:pt idx="6">
                        <c:v>2025/26</c:v>
                      </c:pt>
                      <c:pt idx="7">
                        <c:v>2026/27</c:v>
                      </c:pt>
                      <c:pt idx="8">
                        <c:v>2027/28</c:v>
                      </c:pt>
                      <c:pt idx="9">
                        <c:v>2028/29</c:v>
                      </c:pt>
                      <c:pt idx="10">
                        <c:v>2029/30</c:v>
                      </c:pt>
                      <c:pt idx="11">
                        <c:v>2030/31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3-72AC-4B23-BD90-F611F27853A8}"/>
            </c:ext>
          </c:extLst>
        </c:ser>
        <c:ser>
          <c:idx val="3"/>
          <c:order val="1"/>
          <c:tx>
            <c:strRef>
              <c:f>Model!$D$33</c:f>
              <c:strCache>
                <c:ptCount val="1"/>
                <c:pt idx="0">
                  <c:v>Meet future demand and pay more for care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25400"/>
            </c:spPr>
          </c:marker>
          <c:val>
            <c:numRef>
              <c:f>Model!$E$33:$P$33</c:f>
              <c:numCache>
                <c:formatCode>0.0</c:formatCode>
                <c:ptCount val="12"/>
                <c:pt idx="0">
                  <c:v>19.54341794564386</c:v>
                </c:pt>
                <c:pt idx="1">
                  <c:v>22.07294131459091</c:v>
                </c:pt>
                <c:pt idx="2">
                  <c:v>24.759901290163381</c:v>
                </c:pt>
                <c:pt idx="3">
                  <c:v>25.65559551581428</c:v>
                </c:pt>
                <c:pt idx="4">
                  <c:v>26.483447321887276</c:v>
                </c:pt>
                <c:pt idx="5">
                  <c:v>27.338012154847362</c:v>
                </c:pt>
                <c:pt idx="6">
                  <c:v>28.220151987574514</c:v>
                </c:pt>
                <c:pt idx="7">
                  <c:v>29.130756606990477</c:v>
                </c:pt>
                <c:pt idx="8">
                  <c:v>30.070744511559081</c:v>
                </c:pt>
                <c:pt idx="9">
                  <c:v>31.07530232504087</c:v>
                </c:pt>
                <c:pt idx="10">
                  <c:v>32.113418881979754</c:v>
                </c:pt>
                <c:pt idx="11">
                  <c:v>33.186215261966481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Model!$E$29:$P$29</c15:sqref>
                        </c15:formulaRef>
                      </c:ext>
                    </c:extLst>
                    <c:strCache>
                      <c:ptCount val="12"/>
                      <c:pt idx="0">
                        <c:v>2019/20</c:v>
                      </c:pt>
                      <c:pt idx="1">
                        <c:v>2020/21</c:v>
                      </c:pt>
                      <c:pt idx="2">
                        <c:v>2021/22</c:v>
                      </c:pt>
                      <c:pt idx="3">
                        <c:v>2022/23</c:v>
                      </c:pt>
                      <c:pt idx="4">
                        <c:v>2023/24</c:v>
                      </c:pt>
                      <c:pt idx="5">
                        <c:v>2024/25</c:v>
                      </c:pt>
                      <c:pt idx="6">
                        <c:v>2025/26</c:v>
                      </c:pt>
                      <c:pt idx="7">
                        <c:v>2026/27</c:v>
                      </c:pt>
                      <c:pt idx="8">
                        <c:v>2027/28</c:v>
                      </c:pt>
                      <c:pt idx="9">
                        <c:v>2028/29</c:v>
                      </c:pt>
                      <c:pt idx="10">
                        <c:v>2029/30</c:v>
                      </c:pt>
                      <c:pt idx="11">
                        <c:v>2030/31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2-72AC-4B23-BD90-F611F27853A8}"/>
            </c:ext>
          </c:extLst>
        </c:ser>
        <c:ser>
          <c:idx val="2"/>
          <c:order val="2"/>
          <c:tx>
            <c:strRef>
              <c:f>Model!$D$32</c:f>
              <c:strCache>
                <c:ptCount val="1"/>
                <c:pt idx="0">
                  <c:v>Meet future demand and improve access to care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25400"/>
            </c:spPr>
          </c:marker>
          <c:val>
            <c:numRef>
              <c:f>Model!$E$32:$P$32</c:f>
              <c:numCache>
                <c:formatCode>0.0</c:formatCode>
                <c:ptCount val="12"/>
                <c:pt idx="0">
                  <c:v>19.54341794564386</c:v>
                </c:pt>
                <c:pt idx="1">
                  <c:v>21.262925119560052</c:v>
                </c:pt>
                <c:pt idx="2">
                  <c:v>23.081263914559091</c:v>
                </c:pt>
                <c:pt idx="3">
                  <c:v>23.916233107962473</c:v>
                </c:pt>
                <c:pt idx="4">
                  <c:v>24.687959367861026</c:v>
                </c:pt>
                <c:pt idx="5">
                  <c:v>25.484587601976362</c:v>
                </c:pt>
                <c:pt idx="6">
                  <c:v>26.306921344349131</c:v>
                </c:pt>
                <c:pt idx="7">
                  <c:v>27.155790057364012</c:v>
                </c:pt>
                <c:pt idx="8">
                  <c:v>28.032049968402539</c:v>
                </c:pt>
                <c:pt idx="9">
                  <c:v>28.968502167410985</c:v>
                </c:pt>
                <c:pt idx="10">
                  <c:v>29.93623794082859</c:v>
                </c:pt>
                <c:pt idx="11">
                  <c:v>30.936302362850117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Model!$E$29:$P$29</c15:sqref>
                        </c15:formulaRef>
                      </c:ext>
                    </c:extLst>
                    <c:strCache>
                      <c:ptCount val="12"/>
                      <c:pt idx="0">
                        <c:v>2019/20</c:v>
                      </c:pt>
                      <c:pt idx="1">
                        <c:v>2020/21</c:v>
                      </c:pt>
                      <c:pt idx="2">
                        <c:v>2021/22</c:v>
                      </c:pt>
                      <c:pt idx="3">
                        <c:v>2022/23</c:v>
                      </c:pt>
                      <c:pt idx="4">
                        <c:v>2023/24</c:v>
                      </c:pt>
                      <c:pt idx="5">
                        <c:v>2024/25</c:v>
                      </c:pt>
                      <c:pt idx="6">
                        <c:v>2025/26</c:v>
                      </c:pt>
                      <c:pt idx="7">
                        <c:v>2026/27</c:v>
                      </c:pt>
                      <c:pt idx="8">
                        <c:v>2027/28</c:v>
                      </c:pt>
                      <c:pt idx="9">
                        <c:v>2028/29</c:v>
                      </c:pt>
                      <c:pt idx="10">
                        <c:v>2029/30</c:v>
                      </c:pt>
                      <c:pt idx="11">
                        <c:v>2030/31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72AC-4B23-BD90-F611F27853A8}"/>
            </c:ext>
          </c:extLst>
        </c:ser>
        <c:ser>
          <c:idx val="1"/>
          <c:order val="3"/>
          <c:tx>
            <c:strRef>
              <c:f>Model!$D$31</c:f>
              <c:strCache>
                <c:ptCount val="1"/>
                <c:pt idx="0">
                  <c:v>Meet future demand</c:v>
                </c:pt>
              </c:strCache>
            </c:strRef>
          </c:tx>
          <c:marker>
            <c:symbol val="circle"/>
            <c:size val="7"/>
            <c:spPr>
              <a:solidFill>
                <a:schemeClr val="bg1"/>
              </a:solidFill>
              <a:ln w="25400"/>
            </c:spPr>
          </c:marker>
          <c:val>
            <c:numRef>
              <c:f>Model!$E$31:$P$31</c:f>
              <c:numCache>
                <c:formatCode>0.0</c:formatCode>
                <c:ptCount val="12"/>
                <c:pt idx="0">
                  <c:v>19.54341794564386</c:v>
                </c:pt>
                <c:pt idx="1">
                  <c:v>20.250404875771476</c:v>
                </c:pt>
                <c:pt idx="2">
                  <c:v>20.982967195053714</c:v>
                </c:pt>
                <c:pt idx="3">
                  <c:v>21.742030098147698</c:v>
                </c:pt>
                <c:pt idx="4">
                  <c:v>22.443599425328202</c:v>
                </c:pt>
                <c:pt idx="5">
                  <c:v>23.167806910887599</c:v>
                </c:pt>
                <c:pt idx="6">
                  <c:v>23.915383040317387</c:v>
                </c:pt>
                <c:pt idx="7">
                  <c:v>24.687081870330918</c:v>
                </c:pt>
                <c:pt idx="8">
                  <c:v>25.483681789456849</c:v>
                </c:pt>
                <c:pt idx="9">
                  <c:v>26.335001970373622</c:v>
                </c:pt>
                <c:pt idx="10">
                  <c:v>27.214761764389625</c:v>
                </c:pt>
                <c:pt idx="11">
                  <c:v>28.123911238954648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Model!$E$29:$P$29</c15:sqref>
                        </c15:formulaRef>
                      </c:ext>
                    </c:extLst>
                    <c:strCache>
                      <c:ptCount val="12"/>
                      <c:pt idx="0">
                        <c:v>2019/20</c:v>
                      </c:pt>
                      <c:pt idx="1">
                        <c:v>2020/21</c:v>
                      </c:pt>
                      <c:pt idx="2">
                        <c:v>2021/22</c:v>
                      </c:pt>
                      <c:pt idx="3">
                        <c:v>2022/23</c:v>
                      </c:pt>
                      <c:pt idx="4">
                        <c:v>2023/24</c:v>
                      </c:pt>
                      <c:pt idx="5">
                        <c:v>2024/25</c:v>
                      </c:pt>
                      <c:pt idx="6">
                        <c:v>2025/26</c:v>
                      </c:pt>
                      <c:pt idx="7">
                        <c:v>2026/27</c:v>
                      </c:pt>
                      <c:pt idx="8">
                        <c:v>2027/28</c:v>
                      </c:pt>
                      <c:pt idx="9">
                        <c:v>2028/29</c:v>
                      </c:pt>
                      <c:pt idx="10">
                        <c:v>2029/30</c:v>
                      </c:pt>
                      <c:pt idx="11">
                        <c:v>2030/31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0-72AC-4B23-BD90-F611F27853A8}"/>
            </c:ext>
          </c:extLst>
        </c:ser>
        <c:ser>
          <c:idx val="0"/>
          <c:order val="4"/>
          <c:tx>
            <c:strRef>
              <c:f>Model!$D$30</c:f>
              <c:strCache>
                <c:ptCount val="1"/>
                <c:pt idx="0">
                  <c:v>Projected ASC Spending Power (baseline)</c:v>
                </c:pt>
              </c:strCache>
            </c:strRef>
          </c:tx>
          <c:val>
            <c:numRef>
              <c:f>Model!$E$30:$P$30</c:f>
              <c:numCache>
                <c:formatCode>0.0</c:formatCode>
                <c:ptCount val="12"/>
                <c:pt idx="0">
                  <c:v>19.54341794564386</c:v>
                </c:pt>
                <c:pt idx="1">
                  <c:v>19.962705597541241</c:v>
                </c:pt>
                <c:pt idx="2">
                  <c:v>20.077167933458448</c:v>
                </c:pt>
                <c:pt idx="3">
                  <c:v>20.263888275012501</c:v>
                </c:pt>
                <c:pt idx="4">
                  <c:v>20.49559454244525</c:v>
                </c:pt>
                <c:pt idx="5">
                  <c:v>20.70806672396365</c:v>
                </c:pt>
                <c:pt idx="6">
                  <c:v>20.922741546045891</c:v>
                </c:pt>
                <c:pt idx="7">
                  <c:v>21.13964184285981</c:v>
                </c:pt>
                <c:pt idx="8">
                  <c:v>21.358790685288763</c:v>
                </c:pt>
                <c:pt idx="9">
                  <c:v>21.580211383385617</c:v>
                </c:pt>
                <c:pt idx="10">
                  <c:v>21.803927488852111</c:v>
                </c:pt>
                <c:pt idx="11">
                  <c:v>22.029962797544005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Model!$E$29:$P$29</c15:sqref>
                        </c15:formulaRef>
                      </c:ext>
                    </c:extLst>
                    <c:strCache>
                      <c:ptCount val="12"/>
                      <c:pt idx="0">
                        <c:v>2019/20</c:v>
                      </c:pt>
                      <c:pt idx="1">
                        <c:v>2020/21</c:v>
                      </c:pt>
                      <c:pt idx="2">
                        <c:v>2021/22</c:v>
                      </c:pt>
                      <c:pt idx="3">
                        <c:v>2022/23</c:v>
                      </c:pt>
                      <c:pt idx="4">
                        <c:v>2023/24</c:v>
                      </c:pt>
                      <c:pt idx="5">
                        <c:v>2024/25</c:v>
                      </c:pt>
                      <c:pt idx="6">
                        <c:v>2025/26</c:v>
                      </c:pt>
                      <c:pt idx="7">
                        <c:v>2026/27</c:v>
                      </c:pt>
                      <c:pt idx="8">
                        <c:v>2027/28</c:v>
                      </c:pt>
                      <c:pt idx="9">
                        <c:v>2028/29</c:v>
                      </c:pt>
                      <c:pt idx="10">
                        <c:v>2029/30</c:v>
                      </c:pt>
                      <c:pt idx="11">
                        <c:v>2030/31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F-72AC-4B23-BD90-F611F2785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6866271"/>
        <c:axId val="1841807871"/>
      </c:lineChart>
      <c:catAx>
        <c:axId val="1916866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1807871"/>
        <c:crosses val="autoZero"/>
        <c:auto val="1"/>
        <c:lblAlgn val="ctr"/>
        <c:lblOffset val="100"/>
        <c:noMultiLvlLbl val="0"/>
      </c:catAx>
      <c:valAx>
        <c:axId val="1841807871"/>
        <c:scaling>
          <c:orientation val="minMax"/>
          <c:max val="50"/>
        </c:scaling>
        <c:delete val="0"/>
        <c:axPos val="l"/>
        <c:majorGridlines>
          <c:spPr>
            <a:ln w="19050" cap="flat" cmpd="sng" algn="ctr">
              <a:solidFill>
                <a:schemeClr val="bg1">
                  <a:lumMod val="85000"/>
                  <a:alpha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50"/>
                  <a:t>Spend</a:t>
                </a:r>
                <a:r>
                  <a:rPr lang="en-GB" sz="1050" baseline="0"/>
                  <a:t> (£bn)</a:t>
                </a:r>
              </a:p>
            </c:rich>
          </c:tx>
          <c:layout>
            <c:manualLayout>
              <c:xMode val="edge"/>
              <c:yMode val="edge"/>
              <c:x val="1.3095187000995944E-2"/>
              <c:y val="0.3613911907299797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6866271"/>
        <c:crosses val="autoZero"/>
        <c:crossBetween val="between"/>
        <c:majorUnit val="10"/>
      </c:valAx>
      <c:spPr>
        <a:solidFill>
          <a:schemeClr val="bg1">
            <a:lumMod val="95000"/>
            <a:alpha val="50000"/>
          </a:schemeClr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1142508129879989"/>
          <c:y val="0.14173159577760203"/>
          <c:w val="0.25947946758227541"/>
          <c:h val="0.50729062797281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Social care</a:t>
            </a:r>
            <a:r>
              <a:rPr lang="en-US" sz="1800" baseline="0"/>
              <a:t> funding gap</a:t>
            </a:r>
            <a:endParaRPr lang="en-US" sz="1800"/>
          </a:p>
        </c:rich>
      </c:tx>
      <c:layout>
        <c:manualLayout>
          <c:xMode val="edge"/>
          <c:yMode val="edge"/>
          <c:x val="8.6815111111111107E-2"/>
          <c:y val="2.2655740740740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2694913484732758E-2"/>
          <c:y val="0.14479029407038405"/>
          <c:w val="0.8756646207779506"/>
          <c:h val="0.53433731535822393"/>
        </c:manualLayout>
      </c:layout>
      <c:lineChart>
        <c:grouping val="standard"/>
        <c:varyColors val="0"/>
        <c:ser>
          <c:idx val="3"/>
          <c:order val="0"/>
          <c:tx>
            <c:strRef>
              <c:f>Model!$D$38</c:f>
              <c:strCache>
                <c:ptCount val="1"/>
                <c:pt idx="0">
                  <c:v>Meet future demand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19050">
                <a:solidFill>
                  <a:schemeClr val="accent4"/>
                </a:solidFill>
              </a:ln>
              <a:effectLst/>
            </c:spPr>
          </c:marker>
          <c:val>
            <c:numRef>
              <c:f>Model!$E$38:$P$38</c:f>
              <c:numCache>
                <c:formatCode>0.0</c:formatCode>
                <c:ptCount val="12"/>
                <c:pt idx="0">
                  <c:v>19.54341794564386</c:v>
                </c:pt>
                <c:pt idx="1">
                  <c:v>20.250404875771476</c:v>
                </c:pt>
                <c:pt idx="2">
                  <c:v>20.982967195053714</c:v>
                </c:pt>
                <c:pt idx="3">
                  <c:v>21.742030098147698</c:v>
                </c:pt>
                <c:pt idx="4">
                  <c:v>22.443599425328202</c:v>
                </c:pt>
                <c:pt idx="5">
                  <c:v>23.167806910887599</c:v>
                </c:pt>
                <c:pt idx="6">
                  <c:v>23.915383040317387</c:v>
                </c:pt>
                <c:pt idx="7">
                  <c:v>24.687081870330918</c:v>
                </c:pt>
                <c:pt idx="8">
                  <c:v>25.483681789456849</c:v>
                </c:pt>
                <c:pt idx="9">
                  <c:v>26.335001970373622</c:v>
                </c:pt>
                <c:pt idx="10">
                  <c:v>27.214761764389625</c:v>
                </c:pt>
                <c:pt idx="11">
                  <c:v>28.123911238954648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Model!$E$36:$P$36</c15:sqref>
                        </c15:formulaRef>
                      </c:ext>
                    </c:extLst>
                    <c:strCache>
                      <c:ptCount val="12"/>
                      <c:pt idx="0">
                        <c:v>2019/20</c:v>
                      </c:pt>
                      <c:pt idx="1">
                        <c:v>2020/21</c:v>
                      </c:pt>
                      <c:pt idx="2">
                        <c:v>2021/22</c:v>
                      </c:pt>
                      <c:pt idx="3">
                        <c:v>2022/23</c:v>
                      </c:pt>
                      <c:pt idx="4">
                        <c:v>2023/24</c:v>
                      </c:pt>
                      <c:pt idx="5">
                        <c:v>2024/25</c:v>
                      </c:pt>
                      <c:pt idx="6">
                        <c:v>2025/26</c:v>
                      </c:pt>
                      <c:pt idx="7">
                        <c:v>2026/27</c:v>
                      </c:pt>
                      <c:pt idx="8">
                        <c:v>2027/28</c:v>
                      </c:pt>
                      <c:pt idx="9">
                        <c:v>2028/29</c:v>
                      </c:pt>
                      <c:pt idx="10">
                        <c:v>2029/30</c:v>
                      </c:pt>
                      <c:pt idx="11">
                        <c:v>2030/31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7F6C-449B-AE79-493E631C0706}"/>
            </c:ext>
          </c:extLst>
        </c:ser>
        <c:ser>
          <c:idx val="4"/>
          <c:order val="1"/>
          <c:tx>
            <c:strRef>
              <c:f>Model!$D$37</c:f>
              <c:strCache>
                <c:ptCount val="1"/>
                <c:pt idx="0">
                  <c:v>Projected ASC Spending Power (baseline)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Model!$E$37:$P$37</c:f>
              <c:numCache>
                <c:formatCode>0.0</c:formatCode>
                <c:ptCount val="12"/>
                <c:pt idx="0">
                  <c:v>19.54341794564386</c:v>
                </c:pt>
                <c:pt idx="1">
                  <c:v>19.962705597541241</c:v>
                </c:pt>
                <c:pt idx="2">
                  <c:v>20.077167933458448</c:v>
                </c:pt>
                <c:pt idx="3">
                  <c:v>20.263888275012501</c:v>
                </c:pt>
                <c:pt idx="4">
                  <c:v>20.49559454244525</c:v>
                </c:pt>
                <c:pt idx="5">
                  <c:v>20.70806672396365</c:v>
                </c:pt>
                <c:pt idx="6">
                  <c:v>20.922741546045891</c:v>
                </c:pt>
                <c:pt idx="7">
                  <c:v>21.13964184285981</c:v>
                </c:pt>
                <c:pt idx="8">
                  <c:v>21.358790685288763</c:v>
                </c:pt>
                <c:pt idx="9">
                  <c:v>21.580211383385617</c:v>
                </c:pt>
                <c:pt idx="10">
                  <c:v>21.803927488852111</c:v>
                </c:pt>
                <c:pt idx="11">
                  <c:v>22.029962797544005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Model!$E$36:$P$36</c15:sqref>
                        </c15:formulaRef>
                      </c:ext>
                    </c:extLst>
                    <c:strCache>
                      <c:ptCount val="12"/>
                      <c:pt idx="0">
                        <c:v>2019/20</c:v>
                      </c:pt>
                      <c:pt idx="1">
                        <c:v>2020/21</c:v>
                      </c:pt>
                      <c:pt idx="2">
                        <c:v>2021/22</c:v>
                      </c:pt>
                      <c:pt idx="3">
                        <c:v>2022/23</c:v>
                      </c:pt>
                      <c:pt idx="4">
                        <c:v>2023/24</c:v>
                      </c:pt>
                      <c:pt idx="5">
                        <c:v>2024/25</c:v>
                      </c:pt>
                      <c:pt idx="6">
                        <c:v>2025/26</c:v>
                      </c:pt>
                      <c:pt idx="7">
                        <c:v>2026/27</c:v>
                      </c:pt>
                      <c:pt idx="8">
                        <c:v>2027/28</c:v>
                      </c:pt>
                      <c:pt idx="9">
                        <c:v>2028/29</c:v>
                      </c:pt>
                      <c:pt idx="10">
                        <c:v>2029/30</c:v>
                      </c:pt>
                      <c:pt idx="11">
                        <c:v>2030/31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F6C-449B-AE79-493E631C0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6866271"/>
        <c:axId val="1841807871"/>
      </c:lineChart>
      <c:catAx>
        <c:axId val="1916866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1807871"/>
        <c:crosses val="autoZero"/>
        <c:auto val="1"/>
        <c:lblAlgn val="ctr"/>
        <c:lblOffset val="100"/>
        <c:noMultiLvlLbl val="0"/>
      </c:catAx>
      <c:valAx>
        <c:axId val="1841807871"/>
        <c:scaling>
          <c:orientation val="minMax"/>
          <c:max val="50"/>
          <c:min val="0"/>
        </c:scaling>
        <c:delete val="0"/>
        <c:axPos val="l"/>
        <c:majorGridlines>
          <c:spPr>
            <a:ln w="19050" cap="flat" cmpd="sng" algn="ctr">
              <a:solidFill>
                <a:schemeClr val="bg1">
                  <a:lumMod val="85000"/>
                  <a:alpha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50"/>
                  <a:t>Spend</a:t>
                </a:r>
                <a:r>
                  <a:rPr lang="en-GB" sz="1050" baseline="0"/>
                  <a:t> (£bn)</a:t>
                </a:r>
              </a:p>
            </c:rich>
          </c:tx>
          <c:layout>
            <c:manualLayout>
              <c:xMode val="edge"/>
              <c:yMode val="edge"/>
              <c:x val="1.3095187000995944E-2"/>
              <c:y val="0.361391190729979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6866271"/>
        <c:crosses val="autoZero"/>
        <c:crossBetween val="between"/>
        <c:majorUnit val="10"/>
      </c:valAx>
      <c:spPr>
        <a:solidFill>
          <a:schemeClr val="bg1">
            <a:lumMod val="95000"/>
            <a:alpha val="50000"/>
          </a:schemeClr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5349355000837663"/>
          <c:y val="0.46262027126848665"/>
          <c:w val="0.34613215800855079"/>
          <c:h val="0.22738200811070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31" fmlaLink="Model!$B$30" fmlaRange="Model!$B$27:$B$28" noThreeD="1" sel="2" val="0"/>
</file>

<file path=xl/ctrlProps/ctrlProp2.xml><?xml version="1.0" encoding="utf-8"?>
<formControlPr xmlns="http://schemas.microsoft.com/office/spreadsheetml/2009/9/main" objectType="Spin" dx="31" fmlaLink="Model!$F$7" max="25" page="10" val="10"/>
</file>

<file path=xl/ctrlProps/ctrlProp3.xml><?xml version="1.0" encoding="utf-8"?>
<formControlPr xmlns="http://schemas.microsoft.com/office/spreadsheetml/2009/9/main" objectType="Spin" dx="31" fmlaLink="Model!$M$7" max="30" page="10" val="18"/>
</file>

<file path=xl/ctrlProps/ctrlProp4.xml><?xml version="1.0" encoding="utf-8"?>
<formControlPr xmlns="http://schemas.microsoft.com/office/spreadsheetml/2009/9/main" objectType="Drop" dropStyle="combo" dx="31" fmlaLink="Model!$B$30" fmlaRange="Model!$B$27:$B$28" noThreeD="1" sel="2" val="0"/>
</file>

<file path=xl/ctrlProps/ctrlProp5.xml><?xml version="1.0" encoding="utf-8"?>
<formControlPr xmlns="http://schemas.microsoft.com/office/spreadsheetml/2009/9/main" objectType="Spin" dx="31" fmlaLink="Model!$F$7" max="25" page="10" val="10"/>
</file>

<file path=xl/ctrlProps/ctrlProp6.xml><?xml version="1.0" encoding="utf-8"?>
<formControlPr xmlns="http://schemas.microsoft.com/office/spreadsheetml/2009/9/main" objectType="Drop" dropStyle="combo" dx="31" fmlaLink="Model!$B$40" fmlaRange="Model!$B$36:$B$39" noThreeD="1" sel="1" val="0"/>
</file>

<file path=xl/ctrlProps/ctrlProp7.xml><?xml version="1.0" encoding="utf-8"?>
<formControlPr xmlns="http://schemas.microsoft.com/office/spreadsheetml/2009/9/main" objectType="Spin" dx="31" fmlaLink="Model!$M$7" max="30" page="10" val="18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152400</xdr:rowOff>
    </xdr:from>
    <xdr:to>
      <xdr:col>18</xdr:col>
      <xdr:colOff>577851</xdr:colOff>
      <xdr:row>24</xdr:row>
      <xdr:rowOff>165100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</xdr:row>
          <xdr:rowOff>50800</xdr:rowOff>
        </xdr:from>
        <xdr:to>
          <xdr:col>22</xdr:col>
          <xdr:colOff>355600</xdr:colOff>
          <xdr:row>4</xdr:row>
          <xdr:rowOff>76200</xdr:rowOff>
        </xdr:to>
        <xdr:sp macro="" textlink="">
          <xdr:nvSpPr>
            <xdr:cNvPr id="68609" name="Drop Down 1" hidden="1">
              <a:extLst>
                <a:ext uri="{63B3BB69-23CF-44E3-9099-C40C66FF867C}">
                  <a14:compatExt spid="_x0000_s68609"/>
                </a:ext>
                <a:ext uri="{FF2B5EF4-FFF2-40B4-BE49-F238E27FC236}">
                  <a16:creationId xmlns:a16="http://schemas.microsoft.com/office/drawing/2014/main" id="{00000000-0008-0000-0300-000001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31750</xdr:colOff>
          <xdr:row>8</xdr:row>
          <xdr:rowOff>6350</xdr:rowOff>
        </xdr:from>
        <xdr:to>
          <xdr:col>21</xdr:col>
          <xdr:colOff>0</xdr:colOff>
          <xdr:row>11</xdr:row>
          <xdr:rowOff>184150</xdr:rowOff>
        </xdr:to>
        <xdr:sp macro="" textlink="">
          <xdr:nvSpPr>
            <xdr:cNvPr id="68610" name="Spinner 2" hidden="1">
              <a:extLst>
                <a:ext uri="{63B3BB69-23CF-44E3-9099-C40C66FF867C}">
                  <a14:compatExt spid="_x0000_s68610"/>
                </a:ext>
                <a:ext uri="{FF2B5EF4-FFF2-40B4-BE49-F238E27FC236}">
                  <a16:creationId xmlns:a16="http://schemas.microsoft.com/office/drawing/2014/main" id="{00000000-0008-0000-0300-000002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88900</xdr:colOff>
          <xdr:row>8</xdr:row>
          <xdr:rowOff>6350</xdr:rowOff>
        </xdr:from>
        <xdr:to>
          <xdr:col>24</xdr:col>
          <xdr:colOff>6350</xdr:colOff>
          <xdr:row>12</xdr:row>
          <xdr:rowOff>0</xdr:rowOff>
        </xdr:to>
        <xdr:sp macro="" textlink="">
          <xdr:nvSpPr>
            <xdr:cNvPr id="68611" name="Spinner 3" hidden="1">
              <a:extLst>
                <a:ext uri="{63B3BB69-23CF-44E3-9099-C40C66FF867C}">
                  <a14:compatExt spid="_x0000_s68611"/>
                </a:ext>
                <a:ext uri="{FF2B5EF4-FFF2-40B4-BE49-F238E27FC236}">
                  <a16:creationId xmlns:a16="http://schemas.microsoft.com/office/drawing/2014/main" id="{00000000-0008-0000-0300-000003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0.01482</cdr:x>
      <cdr:y>0.8416</cdr:y>
    </cdr:from>
    <cdr:to>
      <cdr:x>0.27803</cdr:x>
      <cdr:y>0.98076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22445D5-FA03-4CFC-BAB7-CD3F8C2574E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33350" y="4544627"/>
          <a:ext cx="2368963" cy="75150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0.45085</cdr:x>
      <cdr:y>0.90928</cdr:y>
    </cdr:from>
    <cdr:to>
      <cdr:x>0.98743</cdr:x>
      <cdr:y>0.97455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212C17E4-F42D-4B3F-815F-13163FB7BEB0}"/>
            </a:ext>
          </a:extLst>
        </cdr:cNvPr>
        <cdr:cNvSpPr txBox="1"/>
      </cdr:nvSpPr>
      <cdr:spPr>
        <a:xfrm xmlns:a="http://schemas.openxmlformats.org/drawingml/2006/main">
          <a:off x="4057650" y="4910138"/>
          <a:ext cx="48291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r"/>
          <a:r>
            <a:rPr lang="en-GB" sz="1000"/>
            <a:t>Source and assumptions: see Assumptions</a:t>
          </a:r>
          <a:r>
            <a:rPr lang="en-GB" sz="1000" baseline="0"/>
            <a:t> tab</a:t>
          </a:r>
          <a:endParaRPr lang="en-GB" sz="10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222251</xdr:colOff>
      <xdr:row>0</xdr:row>
      <xdr:rowOff>69849</xdr:rowOff>
    </xdr:from>
    <xdr:to>
      <xdr:col>15</xdr:col>
      <xdr:colOff>84666</xdr:colOff>
      <xdr:row>21</xdr:row>
      <xdr:rowOff>177799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</xdr:row>
          <xdr:rowOff>50800</xdr:rowOff>
        </xdr:from>
        <xdr:to>
          <xdr:col>19</xdr:col>
          <xdr:colOff>355600</xdr:colOff>
          <xdr:row>4</xdr:row>
          <xdr:rowOff>76200</xdr:rowOff>
        </xdr:to>
        <xdr:sp macro="" textlink="">
          <xdr:nvSpPr>
            <xdr:cNvPr id="70657" name="Drop Dow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4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31750</xdr:colOff>
          <xdr:row>7</xdr:row>
          <xdr:rowOff>12700</xdr:rowOff>
        </xdr:from>
        <xdr:to>
          <xdr:col>18</xdr:col>
          <xdr:colOff>0</xdr:colOff>
          <xdr:row>10</xdr:row>
          <xdr:rowOff>184150</xdr:rowOff>
        </xdr:to>
        <xdr:sp macro="" textlink="">
          <xdr:nvSpPr>
            <xdr:cNvPr id="70658" name="Spinner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4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</xdr:row>
          <xdr:rowOff>38100</xdr:rowOff>
        </xdr:from>
        <xdr:to>
          <xdr:col>14</xdr:col>
          <xdr:colOff>952500</xdr:colOff>
          <xdr:row>2</xdr:row>
          <xdr:rowOff>107950</xdr:rowOff>
        </xdr:to>
        <xdr:sp macro="" textlink="">
          <xdr:nvSpPr>
            <xdr:cNvPr id="70659" name="Drop Down 3" hidden="1">
              <a:extLst>
                <a:ext uri="{63B3BB69-23CF-44E3-9099-C40C66FF867C}">
                  <a14:compatExt spid="_x0000_s70659"/>
                </a:ext>
                <a:ext uri="{FF2B5EF4-FFF2-40B4-BE49-F238E27FC236}">
                  <a16:creationId xmlns:a16="http://schemas.microsoft.com/office/drawing/2014/main" id="{00000000-0008-0000-0400-00000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19050</xdr:colOff>
          <xdr:row>7</xdr:row>
          <xdr:rowOff>0</xdr:rowOff>
        </xdr:from>
        <xdr:to>
          <xdr:col>21</xdr:col>
          <xdr:colOff>6350</xdr:colOff>
          <xdr:row>11</xdr:row>
          <xdr:rowOff>6350</xdr:rowOff>
        </xdr:to>
        <xdr:sp macro="" textlink="">
          <xdr:nvSpPr>
            <xdr:cNvPr id="70660" name="Spinner 4" hidden="1">
              <a:extLst>
                <a:ext uri="{63B3BB69-23CF-44E3-9099-C40C66FF867C}">
                  <a14:compatExt spid="_x0000_s70660"/>
                </a:ext>
                <a:ext uri="{FF2B5EF4-FFF2-40B4-BE49-F238E27FC236}">
                  <a16:creationId xmlns:a16="http://schemas.microsoft.com/office/drawing/2014/main" id="{00000000-0008-0000-0400-00000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0.01674</cdr:x>
      <cdr:y>0.81985</cdr:y>
    </cdr:from>
    <cdr:to>
      <cdr:x>0.2794</cdr:x>
      <cdr:y>0.96391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297C0F2D-73EF-4710-8B16-3C7B1DC0AC5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52400" y="3496734"/>
          <a:ext cx="2391750" cy="61444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0.4305</cdr:x>
      <cdr:y>0.91712</cdr:y>
    </cdr:from>
    <cdr:to>
      <cdr:x>0.96595</cdr:x>
      <cdr:y>0.98469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018C547-E2C3-4E74-ADB7-FF3C41A27AF1}"/>
            </a:ext>
          </a:extLst>
        </cdr:cNvPr>
        <cdr:cNvSpPr txBox="1"/>
      </cdr:nvSpPr>
      <cdr:spPr>
        <a:xfrm xmlns:a="http://schemas.openxmlformats.org/drawingml/2006/main">
          <a:off x="3920067" y="3911600"/>
          <a:ext cx="4875822" cy="2881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000"/>
            <a:t>Source and assumptions: see Assumptions</a:t>
          </a:r>
          <a:r>
            <a:rPr lang="en-GB" sz="1000" baseline="0"/>
            <a:t> tab</a:t>
          </a:r>
          <a:endParaRPr lang="en-GB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hehealthfoundation98.sharepoint.com/personal/nihar_shembavnekar_health_org_uk/Documents/Documents/Social%20care/20200518%20ASC%20funding%20model%20-%20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032020 deflator update"/>
      <sheetName val="control"/>
      <sheetName val="Cover"/>
      <sheetName val="30092019 deflator update"/>
      <sheetName val="ASC ependiture LA level"/>
      <sheetName val="OBR - EFO - LA spend"/>
      <sheetName val="workforce data (6.1)"/>
      <sheetName val="workforce data (6.3)"/>
      <sheetName val="ASC funding model assumptions"/>
      <sheetName val="PSSRU assumptions"/>
      <sheetName val="PSSRU - demand projections"/>
      <sheetName val="2010-11 service calcs"/>
      <sheetName val="Pay calculations"/>
      <sheetName val="Workforce intermed calcs"/>
      <sheetName val="Core spending calcs"/>
      <sheetName val="lists"/>
      <sheetName val="Outputs"/>
      <sheetName val="Free Personal Care"/>
      <sheetName val="Chart"/>
      <sheetName val="T4 ASC expenditure - Engl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2019/20</v>
          </cell>
        </row>
        <row r="2">
          <cell r="A2" t="str">
            <v>2020/21</v>
          </cell>
        </row>
        <row r="3">
          <cell r="A3" t="str">
            <v>2021/22</v>
          </cell>
        </row>
      </sheetData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REAL_Theme">
  <a:themeElements>
    <a:clrScheme name="REAL Centr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DC2937"/>
      </a:accent1>
      <a:accent2>
        <a:srgbClr val="1C8280"/>
      </a:accent2>
      <a:accent3>
        <a:srgbClr val="744384"/>
      </a:accent3>
      <a:accent4>
        <a:srgbClr val="F39214"/>
      </a:accent4>
      <a:accent5>
        <a:srgbClr val="005078"/>
      </a:accent5>
      <a:accent6>
        <a:srgbClr val="9887AC"/>
      </a:accent6>
      <a:hlink>
        <a:srgbClr val="005078"/>
      </a:hlink>
      <a:folHlink>
        <a:srgbClr val="9887AC"/>
      </a:folHlink>
    </a:clrScheme>
    <a:fontScheme name="REAL Centre">
      <a:majorFont>
        <a:latin typeface="Univers"/>
        <a:ea typeface=""/>
        <a:cs typeface=""/>
      </a:majorFont>
      <a:minorFont>
        <a:latin typeface="Univer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igital.nhs.uk/data-and-information/publications/statistical/adult-social-care-activity-and-finance-report/2019-20/appendix-b" TargetMode="External"/><Relationship Id="rId3" Type="http://schemas.openxmlformats.org/officeDocument/2006/relationships/hyperlink" Target="https://www.lse.ac.uk/cpec/assets/documents/cpec-working-paper-7.pdf" TargetMode="External"/><Relationship Id="rId7" Type="http://schemas.openxmlformats.org/officeDocument/2006/relationships/hyperlink" Target="https://ukhcablog.com/blog/homecare-in-the-time-of-coronavirus/" TargetMode="External"/><Relationship Id="rId2" Type="http://schemas.openxmlformats.org/officeDocument/2006/relationships/hyperlink" Target="https://obr.uk/download/november-2020-economic-and-fiscal-outlook-supplementary-economy-tables/" TargetMode="External"/><Relationship Id="rId1" Type="http://schemas.openxmlformats.org/officeDocument/2006/relationships/hyperlink" Target="https://assets.publishing.service.gov.uk/government/uploads/system/uploads/attachment_data/file/938052/SR20_Web_Accessible.pdf" TargetMode="External"/><Relationship Id="rId6" Type="http://schemas.openxmlformats.org/officeDocument/2006/relationships/hyperlink" Target="https://ukhcablog.com/blog/ukhcas-minimum-price-for-homecare-for-april-2021-to-march-2022/" TargetMode="External"/><Relationship Id="rId5" Type="http://schemas.openxmlformats.org/officeDocument/2006/relationships/hyperlink" Target="https://www.gov.uk/government/publications/core-spending-power-final-local-government-finance-settlement-2020-to-202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laingbuisson.com/shop/care-homes-for-older-people-uk-market-report/" TargetMode="External"/><Relationship Id="rId9" Type="http://schemas.openxmlformats.org/officeDocument/2006/relationships/hyperlink" Target="https://files.digital.nhs.uk/BF/7AEF16/ASCFR%20and%20SALT%20Reference%20Tables%202019-20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1AAE4-F075-4E86-BB08-41C8A3A04AF9}">
  <sheetPr>
    <tabColor theme="1"/>
  </sheetPr>
  <dimension ref="A1:E50"/>
  <sheetViews>
    <sheetView showGridLines="0" tabSelected="1" zoomScale="75" zoomScaleNormal="75" workbookViewId="0"/>
  </sheetViews>
  <sheetFormatPr defaultRowHeight="14.5"/>
  <sheetData>
    <row r="1" spans="1:4">
      <c r="A1" s="47" t="s">
        <v>72</v>
      </c>
    </row>
    <row r="2" spans="1:4">
      <c r="A2" s="7"/>
    </row>
    <row r="3" spans="1:4" s="39" customFormat="1">
      <c r="A3" s="7"/>
      <c r="B3" s="1" t="s">
        <v>69</v>
      </c>
    </row>
    <row r="4" spans="1:4" s="39" customFormat="1">
      <c r="A4" s="7"/>
      <c r="C4" s="39" t="s">
        <v>70</v>
      </c>
    </row>
    <row r="5" spans="1:4" s="39" customFormat="1">
      <c r="A5" s="7"/>
      <c r="C5" s="3">
        <v>1</v>
      </c>
      <c r="D5" s="39" t="s">
        <v>13</v>
      </c>
    </row>
    <row r="6" spans="1:4" s="39" customFormat="1">
      <c r="A6" s="7"/>
      <c r="C6" s="3">
        <v>2</v>
      </c>
      <c r="D6" s="39" t="s">
        <v>73</v>
      </c>
    </row>
    <row r="7" spans="1:4" s="39" customFormat="1">
      <c r="A7" s="7"/>
      <c r="C7" s="3">
        <v>3</v>
      </c>
      <c r="D7" s="39" t="s">
        <v>74</v>
      </c>
    </row>
    <row r="8" spans="1:4" s="39" customFormat="1">
      <c r="A8" s="7"/>
      <c r="C8" s="3">
        <v>4</v>
      </c>
      <c r="D8" s="39" t="s">
        <v>75</v>
      </c>
    </row>
    <row r="9" spans="1:4" s="39" customFormat="1">
      <c r="A9" s="7"/>
      <c r="C9" s="48" t="s">
        <v>78</v>
      </c>
    </row>
    <row r="10" spans="1:4" s="39" customFormat="1">
      <c r="A10" s="7"/>
    </row>
    <row r="11" spans="1:4">
      <c r="B11" s="1" t="s">
        <v>71</v>
      </c>
    </row>
    <row r="13" spans="1:4">
      <c r="B13" s="69" t="s">
        <v>114</v>
      </c>
      <c r="C13" t="s">
        <v>57</v>
      </c>
    </row>
    <row r="14" spans="1:4">
      <c r="B14" s="69" t="s">
        <v>114</v>
      </c>
      <c r="C14" t="s">
        <v>33</v>
      </c>
    </row>
    <row r="15" spans="1:4">
      <c r="B15" s="69" t="s">
        <v>114</v>
      </c>
      <c r="C15" t="s">
        <v>76</v>
      </c>
    </row>
    <row r="16" spans="1:4">
      <c r="B16" s="69" t="s">
        <v>114</v>
      </c>
      <c r="C16" t="s">
        <v>47</v>
      </c>
    </row>
    <row r="17" spans="2:4">
      <c r="B17" s="69" t="s">
        <v>114</v>
      </c>
      <c r="C17" t="s">
        <v>48</v>
      </c>
    </row>
    <row r="18" spans="2:4" s="39" customFormat="1">
      <c r="B18" s="69" t="s">
        <v>114</v>
      </c>
      <c r="C18" s="39" t="s">
        <v>58</v>
      </c>
    </row>
    <row r="20" spans="2:4">
      <c r="C20" s="1" t="s">
        <v>34</v>
      </c>
    </row>
    <row r="21" spans="2:4">
      <c r="C21" s="69" t="s">
        <v>114</v>
      </c>
      <c r="D21" t="s">
        <v>35</v>
      </c>
    </row>
    <row r="22" spans="2:4">
      <c r="C22" s="69" t="s">
        <v>114</v>
      </c>
      <c r="D22" t="s">
        <v>36</v>
      </c>
    </row>
    <row r="23" spans="2:4">
      <c r="C23" s="69" t="s">
        <v>114</v>
      </c>
      <c r="D23" t="s">
        <v>52</v>
      </c>
    </row>
    <row r="24" spans="2:4">
      <c r="C24" s="69" t="s">
        <v>114</v>
      </c>
      <c r="D24" t="s">
        <v>51</v>
      </c>
    </row>
    <row r="26" spans="2:4">
      <c r="C26" s="1" t="s">
        <v>37</v>
      </c>
    </row>
    <row r="27" spans="2:4">
      <c r="C27" s="1"/>
      <c r="D27" t="s">
        <v>49</v>
      </c>
    </row>
    <row r="28" spans="2:4">
      <c r="D28" t="s">
        <v>50</v>
      </c>
    </row>
    <row r="30" spans="2:4" s="39" customFormat="1">
      <c r="C30" s="1" t="s">
        <v>60</v>
      </c>
    </row>
    <row r="31" spans="2:4" s="39" customFormat="1">
      <c r="D31" s="39" t="s">
        <v>61</v>
      </c>
    </row>
    <row r="32" spans="2:4" s="39" customFormat="1">
      <c r="D32" s="39" t="s">
        <v>62</v>
      </c>
    </row>
    <row r="33" spans="2:5" s="39" customFormat="1">
      <c r="D33" s="39" t="s">
        <v>63</v>
      </c>
    </row>
    <row r="34" spans="2:5" s="39" customFormat="1">
      <c r="D34" s="39" t="s">
        <v>64</v>
      </c>
    </row>
    <row r="36" spans="2:5">
      <c r="B36" t="s">
        <v>38</v>
      </c>
      <c r="D36" s="1" t="s">
        <v>29</v>
      </c>
    </row>
    <row r="37" spans="2:5">
      <c r="D37" t="s">
        <v>113</v>
      </c>
    </row>
    <row r="39" spans="2:5">
      <c r="B39" t="s">
        <v>38</v>
      </c>
      <c r="D39" s="1" t="s">
        <v>39</v>
      </c>
    </row>
    <row r="40" spans="2:5">
      <c r="D40" t="s">
        <v>77</v>
      </c>
    </row>
    <row r="41" spans="2:5">
      <c r="D41" t="s">
        <v>45</v>
      </c>
    </row>
    <row r="43" spans="2:5">
      <c r="B43" t="s">
        <v>38</v>
      </c>
      <c r="D43" s="1" t="s">
        <v>40</v>
      </c>
    </row>
    <row r="44" spans="2:5">
      <c r="D44" s="1" t="s">
        <v>41</v>
      </c>
    </row>
    <row r="45" spans="2:5">
      <c r="D45" t="s">
        <v>42</v>
      </c>
    </row>
    <row r="46" spans="2:5">
      <c r="D46" t="s">
        <v>86</v>
      </c>
    </row>
    <row r="47" spans="2:5">
      <c r="E47" t="s">
        <v>85</v>
      </c>
    </row>
    <row r="48" spans="2:5">
      <c r="E48" t="s">
        <v>87</v>
      </c>
    </row>
    <row r="50" spans="4:4">
      <c r="D50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0F72-913C-498A-BBAA-E75E3E6C9794}">
  <sheetPr>
    <tabColor theme="7" tint="-0.499984740745262"/>
  </sheetPr>
  <dimension ref="B2:E45"/>
  <sheetViews>
    <sheetView showGridLines="0" zoomScale="75" zoomScaleNormal="75" workbookViewId="0">
      <selection activeCell="B43" sqref="B43"/>
    </sheetView>
  </sheetViews>
  <sheetFormatPr defaultRowHeight="14.5"/>
  <cols>
    <col min="4" max="4" width="10.4140625" customWidth="1"/>
  </cols>
  <sheetData>
    <row r="2" spans="2:5">
      <c r="B2" t="s">
        <v>79</v>
      </c>
    </row>
    <row r="4" spans="2:5">
      <c r="B4">
        <v>1</v>
      </c>
      <c r="C4" s="1" t="s">
        <v>20</v>
      </c>
    </row>
    <row r="5" spans="2:5">
      <c r="C5" t="s">
        <v>97</v>
      </c>
    </row>
    <row r="6" spans="2:5">
      <c r="E6" s="54" t="s">
        <v>56</v>
      </c>
    </row>
    <row r="7" spans="2:5" s="39" customFormat="1">
      <c r="C7" s="5" t="s">
        <v>110</v>
      </c>
    </row>
    <row r="8" spans="2:5" s="39" customFormat="1">
      <c r="D8" s="56" t="s">
        <v>92</v>
      </c>
      <c r="E8" s="54" t="s">
        <v>88</v>
      </c>
    </row>
    <row r="9" spans="2:5" s="39" customFormat="1">
      <c r="C9" s="39" t="s">
        <v>111</v>
      </c>
      <c r="D9" s="56"/>
      <c r="E9" s="54"/>
    </row>
    <row r="10" spans="2:5" s="39" customFormat="1">
      <c r="C10" s="39" t="s">
        <v>112</v>
      </c>
      <c r="D10" s="56"/>
      <c r="E10" s="54"/>
    </row>
    <row r="11" spans="2:5">
      <c r="C11" s="5"/>
    </row>
    <row r="12" spans="2:5">
      <c r="B12">
        <v>2</v>
      </c>
      <c r="C12" s="1" t="s">
        <v>18</v>
      </c>
    </row>
    <row r="13" spans="2:5">
      <c r="C13" t="s">
        <v>89</v>
      </c>
    </row>
    <row r="14" spans="2:5" s="39" customFormat="1">
      <c r="D14" s="39" t="s">
        <v>91</v>
      </c>
      <c r="E14" s="55" t="s">
        <v>90</v>
      </c>
    </row>
    <row r="16" spans="2:5">
      <c r="B16">
        <v>3</v>
      </c>
      <c r="C16" s="1" t="s">
        <v>19</v>
      </c>
    </row>
    <row r="17" spans="2:5">
      <c r="C17" t="s">
        <v>93</v>
      </c>
    </row>
    <row r="18" spans="2:5" s="39" customFormat="1">
      <c r="E18" s="57" t="s">
        <v>55</v>
      </c>
    </row>
    <row r="19" spans="2:5">
      <c r="C19" t="s">
        <v>94</v>
      </c>
    </row>
    <row r="20" spans="2:5">
      <c r="C20" t="s">
        <v>23</v>
      </c>
    </row>
    <row r="21" spans="2:5">
      <c r="C21" t="s">
        <v>95</v>
      </c>
    </row>
    <row r="22" spans="2:5" s="39" customFormat="1">
      <c r="C22" s="39" t="s">
        <v>59</v>
      </c>
    </row>
    <row r="24" spans="2:5">
      <c r="B24">
        <v>4</v>
      </c>
      <c r="C24" s="1" t="s">
        <v>22</v>
      </c>
    </row>
    <row r="25" spans="2:5">
      <c r="C25" s="2" t="s">
        <v>98</v>
      </c>
    </row>
    <row r="26" spans="2:5" s="39" customFormat="1">
      <c r="D26" s="39" t="s">
        <v>96</v>
      </c>
      <c r="E26" s="57" t="s">
        <v>54</v>
      </c>
    </row>
    <row r="27" spans="2:5">
      <c r="C27" t="s">
        <v>21</v>
      </c>
    </row>
    <row r="28" spans="2:5" s="39" customFormat="1">
      <c r="C28" s="39" t="s">
        <v>99</v>
      </c>
    </row>
    <row r="29" spans="2:5" s="39" customFormat="1">
      <c r="E29" s="57" t="s">
        <v>100</v>
      </c>
    </row>
    <row r="30" spans="2:5">
      <c r="E30" s="57" t="s">
        <v>101</v>
      </c>
    </row>
    <row r="31" spans="2:5" s="39" customFormat="1">
      <c r="E31" s="57"/>
    </row>
    <row r="32" spans="2:5">
      <c r="B32">
        <v>5</v>
      </c>
      <c r="C32" s="1" t="s">
        <v>14</v>
      </c>
    </row>
    <row r="33" spans="2:5">
      <c r="C33" t="s">
        <v>103</v>
      </c>
    </row>
    <row r="34" spans="2:5">
      <c r="D34" t="s">
        <v>105</v>
      </c>
      <c r="E34" s="57" t="s">
        <v>104</v>
      </c>
    </row>
    <row r="35" spans="2:5" s="39" customFormat="1">
      <c r="E35" s="57"/>
    </row>
    <row r="36" spans="2:5" s="39" customFormat="1">
      <c r="B36" s="39">
        <v>6</v>
      </c>
      <c r="C36" s="1" t="s">
        <v>106</v>
      </c>
      <c r="E36" s="57"/>
    </row>
    <row r="37" spans="2:5" s="39" customFormat="1">
      <c r="C37" s="39" t="s">
        <v>107</v>
      </c>
      <c r="E37" s="57"/>
    </row>
    <row r="38" spans="2:5" s="39" customFormat="1">
      <c r="D38" s="39" t="s">
        <v>108</v>
      </c>
      <c r="E38" s="54" t="s">
        <v>109</v>
      </c>
    </row>
    <row r="39" spans="2:5" s="39" customFormat="1">
      <c r="E39" s="57"/>
    </row>
    <row r="40" spans="2:5">
      <c r="B40">
        <v>7</v>
      </c>
      <c r="C40" s="1" t="s">
        <v>46</v>
      </c>
    </row>
    <row r="41" spans="2:5">
      <c r="C41" t="s">
        <v>45</v>
      </c>
    </row>
    <row r="43" spans="2:5">
      <c r="B43">
        <v>8</v>
      </c>
      <c r="C43" s="1" t="s">
        <v>53</v>
      </c>
    </row>
    <row r="44" spans="2:5">
      <c r="C44" t="s">
        <v>49</v>
      </c>
    </row>
    <row r="45" spans="2:5">
      <c r="C45" t="s">
        <v>102</v>
      </c>
    </row>
  </sheetData>
  <hyperlinks>
    <hyperlink ref="E8" r:id="rId1" xr:uid="{771E8098-04B1-4C73-A750-C3DB390EB32C}"/>
    <hyperlink ref="E14" r:id="rId2" xr:uid="{62CA8892-3626-4445-817B-E972566070D2}"/>
    <hyperlink ref="E18" r:id="rId3" xr:uid="{E416B349-EBD5-4232-88E4-7FEE819FB530}"/>
    <hyperlink ref="E26" r:id="rId4" xr:uid="{D38DFD4F-0CE3-401E-8620-D9283AD9E4EE}"/>
    <hyperlink ref="E6" r:id="rId5" xr:uid="{24D2F2F0-35B3-4202-90BA-1351BD84DBC4}"/>
    <hyperlink ref="E29" r:id="rId6" xr:uid="{3F89936B-C7BA-48A7-B377-D4594BE3B422}"/>
    <hyperlink ref="E30" r:id="rId7" xr:uid="{E65FB661-7259-476B-A95B-BF89B185CD04}"/>
    <hyperlink ref="E34" r:id="rId8" xr:uid="{3F699F51-2C72-41BA-A9B1-D71379A87681}"/>
    <hyperlink ref="E38" r:id="rId9" xr:uid="{6E59BE34-037C-4E5F-82D9-2426C4BDEC16}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32A5-8FA3-4FB8-AF4F-120D795140C7}">
  <sheetPr>
    <tabColor theme="7" tint="-0.499984740745262"/>
  </sheetPr>
  <dimension ref="B1:S1048230"/>
  <sheetViews>
    <sheetView showGridLines="0" zoomScale="75" zoomScaleNormal="75" workbookViewId="0">
      <selection activeCell="F23" sqref="F23"/>
    </sheetView>
  </sheetViews>
  <sheetFormatPr defaultRowHeight="14.5"/>
  <cols>
    <col min="1" max="1" width="5.08203125" customWidth="1"/>
    <col min="2" max="2" width="15" customWidth="1"/>
    <col min="3" max="3" width="32.5" customWidth="1"/>
    <col min="4" max="4" width="12.75" customWidth="1"/>
    <col min="5" max="6" width="9.33203125" customWidth="1"/>
    <col min="7" max="7" width="11.25" bestFit="1" customWidth="1"/>
    <col min="10" max="11" width="8.83203125" bestFit="1" customWidth="1"/>
    <col min="12" max="12" width="9.83203125" bestFit="1" customWidth="1"/>
    <col min="14" max="14" width="8.08203125" customWidth="1"/>
    <col min="15" max="15" width="9.33203125" customWidth="1"/>
    <col min="16" max="16" width="9.83203125" bestFit="1" customWidth="1"/>
    <col min="17" max="17" width="3.4140625" customWidth="1"/>
    <col min="20" max="20" width="14.08203125" customWidth="1"/>
    <col min="21" max="21" width="27.08203125" customWidth="1"/>
  </cols>
  <sheetData>
    <row r="1" spans="2:19" s="39" customFormat="1"/>
    <row r="2" spans="2:19" s="39" customFormat="1">
      <c r="E2" s="17" t="s">
        <v>0</v>
      </c>
      <c r="F2" s="17" t="s">
        <v>1</v>
      </c>
      <c r="G2" s="17" t="s">
        <v>2</v>
      </c>
      <c r="H2" s="17" t="s">
        <v>3</v>
      </c>
      <c r="I2" s="17" t="s">
        <v>4</v>
      </c>
      <c r="J2" s="17" t="s">
        <v>5</v>
      </c>
      <c r="K2" s="17" t="s">
        <v>6</v>
      </c>
      <c r="L2" s="17" t="s">
        <v>7</v>
      </c>
      <c r="M2" s="17" t="s">
        <v>8</v>
      </c>
      <c r="N2" s="18" t="s">
        <v>9</v>
      </c>
      <c r="O2" s="17" t="s">
        <v>10</v>
      </c>
      <c r="P2" s="17" t="s">
        <v>11</v>
      </c>
    </row>
    <row r="3" spans="2:19" s="39" customFormat="1">
      <c r="D3" s="3" t="s">
        <v>65</v>
      </c>
      <c r="E3" s="49">
        <v>3.6175193719643062E-2</v>
      </c>
      <c r="F3" s="49">
        <v>3.6175193719643062E-2</v>
      </c>
      <c r="G3" s="49">
        <v>3.6175193719643062E-2</v>
      </c>
      <c r="H3" s="49">
        <v>3.6175193719643062E-2</v>
      </c>
      <c r="I3" s="49">
        <v>3.2267885014117148E-2</v>
      </c>
      <c r="J3" s="49">
        <v>3.2267885014117148E-2</v>
      </c>
      <c r="K3" s="49">
        <v>3.2267885014117148E-2</v>
      </c>
      <c r="L3" s="49">
        <v>3.2267885014117148E-2</v>
      </c>
      <c r="M3" s="49">
        <v>3.2267885014117148E-2</v>
      </c>
      <c r="N3" s="49">
        <v>3.3406482938779236E-2</v>
      </c>
      <c r="O3" s="49">
        <v>3.3406482938779236E-2</v>
      </c>
      <c r="P3" s="49">
        <v>3.3406482938779236E-2</v>
      </c>
    </row>
    <row r="4" spans="2:19" s="39" customFormat="1">
      <c r="D4" s="3" t="s">
        <v>66</v>
      </c>
      <c r="E4" s="49">
        <v>1.5912645354949184E-2</v>
      </c>
      <c r="F4" s="49">
        <v>1.5912645354949184E-2</v>
      </c>
      <c r="G4" s="49">
        <v>1.5912645354949184E-2</v>
      </c>
      <c r="H4" s="49">
        <v>1.5912645354949184E-2</v>
      </c>
      <c r="I4" s="49">
        <v>1.7860237939796964E-2</v>
      </c>
      <c r="J4" s="49">
        <v>1.7860237939796964E-2</v>
      </c>
      <c r="K4" s="49">
        <v>1.7860237939796964E-2</v>
      </c>
      <c r="L4" s="49">
        <v>1.7860237939796964E-2</v>
      </c>
      <c r="M4" s="49">
        <v>1.7860237939796964E-2</v>
      </c>
      <c r="N4" s="49">
        <v>2.2972264445516366E-2</v>
      </c>
      <c r="O4" s="49">
        <v>2.2972264445516366E-2</v>
      </c>
      <c r="P4" s="49">
        <v>2.2972264445516366E-2</v>
      </c>
    </row>
    <row r="6" spans="2:19" s="39" customFormat="1">
      <c r="D6" s="3"/>
      <c r="E6" s="72" t="s">
        <v>81</v>
      </c>
      <c r="F6" s="73"/>
      <c r="G6" s="33" t="s">
        <v>43</v>
      </c>
      <c r="H6" s="33" t="s">
        <v>44</v>
      </c>
      <c r="L6" s="34" t="s">
        <v>84</v>
      </c>
      <c r="M6" s="35"/>
      <c r="N6" s="35" t="s">
        <v>43</v>
      </c>
      <c r="O6" s="35" t="s">
        <v>44</v>
      </c>
    </row>
    <row r="7" spans="2:19" s="39" customFormat="1">
      <c r="D7" s="3" t="s">
        <v>25</v>
      </c>
      <c r="E7" s="31">
        <f>F7/100</f>
        <v>0.1</v>
      </c>
      <c r="F7" s="38">
        <v>10</v>
      </c>
      <c r="G7" s="32">
        <f>F7/2/100</f>
        <v>0.05</v>
      </c>
      <c r="H7" s="32">
        <f>((100*(1+E7))/(100*(1+(E7/2))))-1</f>
        <v>4.7619047619047672E-2</v>
      </c>
      <c r="K7" s="3" t="s">
        <v>80</v>
      </c>
      <c r="L7" s="36">
        <f>M7/100</f>
        <v>0.18</v>
      </c>
      <c r="M7" s="37">
        <v>18</v>
      </c>
      <c r="N7" s="36">
        <f>M7/2/100</f>
        <v>0.09</v>
      </c>
      <c r="O7" s="36">
        <f>((100*(1+L7))/(100*(1+(L7/2))))-1</f>
        <v>8.256880733944949E-2</v>
      </c>
    </row>
    <row r="8" spans="2:19" s="39" customFormat="1">
      <c r="L8" s="39" t="s">
        <v>82</v>
      </c>
      <c r="M8" s="14"/>
    </row>
    <row r="9" spans="2:19" s="39" customFormat="1" ht="21" customHeight="1">
      <c r="R9" s="71" t="s">
        <v>67</v>
      </c>
      <c r="S9" s="71"/>
    </row>
    <row r="10" spans="2:19">
      <c r="C10" s="46" t="s">
        <v>68</v>
      </c>
      <c r="D10" s="16" t="s">
        <v>12</v>
      </c>
      <c r="E10" s="17" t="s">
        <v>0</v>
      </c>
      <c r="F10" s="17" t="s">
        <v>1</v>
      </c>
      <c r="G10" s="17" t="s">
        <v>2</v>
      </c>
      <c r="H10" s="17" t="s">
        <v>3</v>
      </c>
      <c r="I10" s="17" t="s">
        <v>4</v>
      </c>
      <c r="J10" s="17" t="s">
        <v>5</v>
      </c>
      <c r="K10" s="17" t="s">
        <v>6</v>
      </c>
      <c r="L10" s="17" t="s">
        <v>7</v>
      </c>
      <c r="M10" s="17" t="s">
        <v>8</v>
      </c>
      <c r="N10" s="18" t="s">
        <v>9</v>
      </c>
      <c r="O10" s="17" t="s">
        <v>10</v>
      </c>
      <c r="P10" s="17" t="s">
        <v>11</v>
      </c>
      <c r="R10" s="44" t="s">
        <v>4</v>
      </c>
      <c r="S10" s="44" t="s">
        <v>11</v>
      </c>
    </row>
    <row r="11" spans="2:19">
      <c r="B11" s="8" t="s">
        <v>26</v>
      </c>
      <c r="C11" s="8" t="s">
        <v>17</v>
      </c>
      <c r="D11" s="8" t="s">
        <v>16</v>
      </c>
      <c r="E11" s="9">
        <v>20.10478007382801</v>
      </c>
      <c r="F11" s="9">
        <v>20.53611127968535</v>
      </c>
      <c r="G11" s="9">
        <v>20.653861414116928</v>
      </c>
      <c r="H11" s="9">
        <v>20.845945082014492</v>
      </c>
      <c r="I11" s="9">
        <v>21.084306844599695</v>
      </c>
      <c r="J11" s="9">
        <v>21.30288204434801</v>
      </c>
      <c r="K11" s="9">
        <v>21.523723152968604</v>
      </c>
      <c r="L11" s="9">
        <v>21.746853660514436</v>
      </c>
      <c r="M11" s="9">
        <v>21.972297300553368</v>
      </c>
      <c r="N11" s="9">
        <v>22.200078052692628</v>
      </c>
      <c r="O11" s="9">
        <v>22.430220145129418</v>
      </c>
      <c r="P11" s="9">
        <v>22.66274805722799</v>
      </c>
      <c r="Q11" s="5"/>
      <c r="R11" s="42"/>
      <c r="S11" s="8"/>
    </row>
    <row r="12" spans="2:19">
      <c r="B12" s="8" t="s">
        <v>26</v>
      </c>
      <c r="C12" s="8" t="s">
        <v>17</v>
      </c>
      <c r="D12" s="8" t="s">
        <v>15</v>
      </c>
      <c r="E12" s="6">
        <v>19.54341794564386</v>
      </c>
      <c r="F12" s="6">
        <v>19.962705597541241</v>
      </c>
      <c r="G12" s="6">
        <v>20.077167933458448</v>
      </c>
      <c r="H12" s="6">
        <v>20.263888275012501</v>
      </c>
      <c r="I12" s="6">
        <v>20.49559454244525</v>
      </c>
      <c r="J12" s="6">
        <v>20.70806672396365</v>
      </c>
      <c r="K12" s="6">
        <v>20.922741546045891</v>
      </c>
      <c r="L12" s="6">
        <v>21.13964184285981</v>
      </c>
      <c r="M12" s="6">
        <v>21.358790685288763</v>
      </c>
      <c r="N12" s="9">
        <v>21.580211383385617</v>
      </c>
      <c r="O12" s="9">
        <v>21.803927488852111</v>
      </c>
      <c r="P12" s="9">
        <v>22.029962797544005</v>
      </c>
      <c r="Q12" s="5"/>
      <c r="R12" s="42"/>
      <c r="S12" s="8"/>
    </row>
    <row r="13" spans="2:19">
      <c r="B13" s="11" t="s">
        <v>115</v>
      </c>
      <c r="C13" s="11" t="s">
        <v>13</v>
      </c>
      <c r="D13" s="11" t="s">
        <v>16</v>
      </c>
      <c r="E13" s="12">
        <v>20.10478007382801</v>
      </c>
      <c r="F13" s="15">
        <v>20.832074387689559</v>
      </c>
      <c r="G13" s="15">
        <v>21.585678714246242</v>
      </c>
      <c r="H13" s="15">
        <v>22.366544823304075</v>
      </c>
      <c r="I13" s="15">
        <v>23.088265919825549</v>
      </c>
      <c r="J13" s="15">
        <v>23.833275429701839</v>
      </c>
      <c r="K13" s="15">
        <v>24.602324820777241</v>
      </c>
      <c r="L13" s="15">
        <v>25.396189809174043</v>
      </c>
      <c r="M13" s="15">
        <v>26.215671141733164</v>
      </c>
      <c r="N13" s="15">
        <v>27.091444512458121</v>
      </c>
      <c r="O13" s="15">
        <v>27.996474391350439</v>
      </c>
      <c r="P13" s="15">
        <v>28.931738135451056</v>
      </c>
      <c r="Q13" s="45"/>
      <c r="R13" s="43">
        <f>I13-I$11</f>
        <v>2.003959075225854</v>
      </c>
      <c r="S13" s="43">
        <f>P13-P$11</f>
        <v>6.2689900782230659</v>
      </c>
    </row>
    <row r="14" spans="2:19">
      <c r="B14" s="11" t="s">
        <v>115</v>
      </c>
      <c r="C14" s="11" t="s">
        <v>13</v>
      </c>
      <c r="D14" s="11" t="s">
        <v>15</v>
      </c>
      <c r="E14" s="12">
        <v>19.54341794564386</v>
      </c>
      <c r="F14" s="12">
        <v>20.250404875771476</v>
      </c>
      <c r="G14" s="12">
        <v>20.982967195053714</v>
      </c>
      <c r="H14" s="12">
        <v>21.742030098147698</v>
      </c>
      <c r="I14" s="12">
        <v>22.443599425328202</v>
      </c>
      <c r="J14" s="12">
        <v>23.167806910887599</v>
      </c>
      <c r="K14" s="12">
        <v>23.915383040317387</v>
      </c>
      <c r="L14" s="12">
        <v>24.687081870330918</v>
      </c>
      <c r="M14" s="12">
        <v>25.483681789456849</v>
      </c>
      <c r="N14" s="12">
        <v>26.335001970373622</v>
      </c>
      <c r="O14" s="12">
        <v>27.214761764389625</v>
      </c>
      <c r="P14" s="12">
        <v>28.123911238954648</v>
      </c>
      <c r="Q14" s="5"/>
      <c r="R14" s="43">
        <f>I14-I$12</f>
        <v>1.9480048828829517</v>
      </c>
      <c r="S14" s="43">
        <f>P14-P$12</f>
        <v>6.0939484414106424</v>
      </c>
    </row>
    <row r="15" spans="2:19">
      <c r="B15" s="11" t="s">
        <v>115</v>
      </c>
      <c r="C15" s="11" t="s">
        <v>24</v>
      </c>
      <c r="D15" s="11" t="s">
        <v>27</v>
      </c>
      <c r="E15" s="19">
        <v>838530</v>
      </c>
      <c r="F15" s="19">
        <v>851873.23050948558</v>
      </c>
      <c r="G15" s="19">
        <v>865428.78711395792</v>
      </c>
      <c r="H15" s="19">
        <v>879200.04848326615</v>
      </c>
      <c r="I15" s="19">
        <v>894902.77054585831</v>
      </c>
      <c r="J15" s="19">
        <v>910885.9469607909</v>
      </c>
      <c r="K15" s="19">
        <v>927154.58670952788</v>
      </c>
      <c r="L15" s="19">
        <v>943713.78823513421</v>
      </c>
      <c r="M15" s="19">
        <v>960568.7410400809</v>
      </c>
      <c r="N15" s="19">
        <v>982635.18017735041</v>
      </c>
      <c r="O15" s="19">
        <v>1005208.5353898521</v>
      </c>
      <c r="P15" s="19">
        <v>1028300.451687718</v>
      </c>
      <c r="Q15" s="5"/>
      <c r="R15" s="13"/>
      <c r="S15" s="8"/>
    </row>
    <row r="16" spans="2:19">
      <c r="B16" s="8" t="s">
        <v>116</v>
      </c>
      <c r="C16" s="8" t="s">
        <v>73</v>
      </c>
      <c r="D16" s="8" t="s">
        <v>16</v>
      </c>
      <c r="E16" s="6">
        <v>20.10478007382801</v>
      </c>
      <c r="F16" s="6">
        <f>F13*(1+G7)</f>
        <v>21.873678107074038</v>
      </c>
      <c r="G16" s="6">
        <f>F16*(1+G3)*(1+H7)</f>
        <v>23.744246585670872</v>
      </c>
      <c r="H16" s="6">
        <f>G16*(1+H$3)</f>
        <v>24.60319930563449</v>
      </c>
      <c r="I16" s="6">
        <f t="shared" ref="I16:P16" si="0">H16*(1+I$3)</f>
        <v>25.397092511808111</v>
      </c>
      <c r="J16" s="6">
        <f t="shared" si="0"/>
        <v>26.216602972672032</v>
      </c>
      <c r="K16" s="6">
        <f t="shared" si="0"/>
        <v>27.062557302854973</v>
      </c>
      <c r="L16" s="6">
        <f t="shared" si="0"/>
        <v>27.935808790091453</v>
      </c>
      <c r="M16" s="6">
        <f t="shared" si="0"/>
        <v>28.837238255906488</v>
      </c>
      <c r="N16" s="6">
        <f t="shared" si="0"/>
        <v>29.800588963703941</v>
      </c>
      <c r="O16" s="6">
        <f t="shared" si="0"/>
        <v>30.79612183048549</v>
      </c>
      <c r="P16" s="6">
        <f t="shared" si="0"/>
        <v>31.824911948996171</v>
      </c>
      <c r="Q16" s="5"/>
      <c r="R16" s="13">
        <f>I16-I$11</f>
        <v>4.3127856672084164</v>
      </c>
      <c r="S16" s="13">
        <f>P16-P$11</f>
        <v>9.1621638917681807</v>
      </c>
    </row>
    <row r="17" spans="2:19">
      <c r="B17" s="8" t="s">
        <v>116</v>
      </c>
      <c r="C17" s="8" t="s">
        <v>73</v>
      </c>
      <c r="D17" s="8" t="s">
        <v>15</v>
      </c>
      <c r="E17" s="6">
        <v>19.54341794564386</v>
      </c>
      <c r="F17" s="6">
        <f>F14*(1+G7)</f>
        <v>21.262925119560052</v>
      </c>
      <c r="G17" s="6">
        <f>F17*(1+G3)*(1+H7)</f>
        <v>23.081263914559091</v>
      </c>
      <c r="H17" s="6">
        <f>G17*(1+H$3)</f>
        <v>23.916233107962473</v>
      </c>
      <c r="I17" s="6">
        <f t="shared" ref="I17:P17" si="1">H17*(1+I$3)</f>
        <v>24.687959367861026</v>
      </c>
      <c r="J17" s="6">
        <f t="shared" si="1"/>
        <v>25.484587601976362</v>
      </c>
      <c r="K17" s="6">
        <f t="shared" si="1"/>
        <v>26.306921344349131</v>
      </c>
      <c r="L17" s="6">
        <f t="shared" si="1"/>
        <v>27.155790057364012</v>
      </c>
      <c r="M17" s="6">
        <f t="shared" si="1"/>
        <v>28.032049968402539</v>
      </c>
      <c r="N17" s="6">
        <f t="shared" si="1"/>
        <v>28.968502167410985</v>
      </c>
      <c r="O17" s="6">
        <f t="shared" si="1"/>
        <v>29.93623794082859</v>
      </c>
      <c r="P17" s="6">
        <f t="shared" si="1"/>
        <v>30.936302362850117</v>
      </c>
      <c r="Q17" s="5"/>
      <c r="R17" s="13">
        <f>I17-I$12</f>
        <v>4.1923648254157762</v>
      </c>
      <c r="S17" s="13">
        <f>P17-P$12</f>
        <v>8.9063395653061121</v>
      </c>
    </row>
    <row r="18" spans="2:19">
      <c r="B18" s="8" t="s">
        <v>116</v>
      </c>
      <c r="C18" s="8" t="s">
        <v>24</v>
      </c>
      <c r="D18" s="8" t="s">
        <v>27</v>
      </c>
      <c r="E18" s="20">
        <v>838530</v>
      </c>
      <c r="F18" s="20">
        <v>894466.89203495986</v>
      </c>
      <c r="G18" s="20">
        <v>951971.6658253537</v>
      </c>
      <c r="H18" s="20">
        <v>967120.0533315927</v>
      </c>
      <c r="I18" s="20">
        <v>998326.97200734343</v>
      </c>
      <c r="J18" s="20">
        <v>1030540.8719465681</v>
      </c>
      <c r="K18" s="20">
        <v>1063794.246304888</v>
      </c>
      <c r="L18" s="20">
        <v>1098120.6367233335</v>
      </c>
      <c r="M18" s="20">
        <v>1133554.6671607511</v>
      </c>
      <c r="N18" s="20">
        <v>1171422.7418094303</v>
      </c>
      <c r="O18" s="20">
        <v>1210555.8556477851</v>
      </c>
      <c r="P18" s="20">
        <v>1250996.2691859221</v>
      </c>
      <c r="Q18" s="5"/>
      <c r="R18" s="13"/>
      <c r="S18" s="8"/>
    </row>
    <row r="19" spans="2:19">
      <c r="B19" s="11" t="s">
        <v>117</v>
      </c>
      <c r="C19" s="11" t="s">
        <v>74</v>
      </c>
      <c r="D19" s="11" t="s">
        <v>16</v>
      </c>
      <c r="E19" s="12">
        <v>20.10478007382801</v>
      </c>
      <c r="F19" s="12">
        <f>F13*(1+N$7)</f>
        <v>22.706961082581621</v>
      </c>
      <c r="G19" s="12">
        <f>F19*(1+O$7)*(1+G$3)</f>
        <v>25.471100882810568</v>
      </c>
      <c r="H19" s="12">
        <f>G19*(1+ H$3)</f>
        <v>26.39252289149881</v>
      </c>
      <c r="I19" s="12">
        <f t="shared" ref="I19:P19" si="2">H19*(1+ I$3)</f>
        <v>27.244153785394147</v>
      </c>
      <c r="J19" s="12">
        <f t="shared" si="2"/>
        <v>28.123265007048168</v>
      </c>
      <c r="K19" s="12">
        <f t="shared" si="2"/>
        <v>29.030743288517144</v>
      </c>
      <c r="L19" s="12">
        <f t="shared" si="2"/>
        <v>29.96750397482537</v>
      </c>
      <c r="M19" s="12">
        <f t="shared" si="2"/>
        <v>30.934491947245132</v>
      </c>
      <c r="N19" s="12">
        <f t="shared" si="2"/>
        <v>31.967904524700579</v>
      </c>
      <c r="O19" s="12">
        <f t="shared" si="2"/>
        <v>33.035839781793513</v>
      </c>
      <c r="P19" s="12">
        <f t="shared" si="2"/>
        <v>34.139450999832242</v>
      </c>
      <c r="Q19" s="5"/>
      <c r="R19" s="43">
        <f>I19-I$11</f>
        <v>6.1598469407944521</v>
      </c>
      <c r="S19" s="43">
        <f>P19-P$11</f>
        <v>11.476702942604252</v>
      </c>
    </row>
    <row r="20" spans="2:19">
      <c r="B20" s="11" t="s">
        <v>117</v>
      </c>
      <c r="C20" s="11" t="s">
        <v>74</v>
      </c>
      <c r="D20" s="11" t="s">
        <v>15</v>
      </c>
      <c r="E20" s="12">
        <v>19.54341794564386</v>
      </c>
      <c r="F20" s="12">
        <f>F14*(1+N$7)</f>
        <v>22.07294131459091</v>
      </c>
      <c r="G20" s="12">
        <f>F20*(1+O$7)*(1+G$3)</f>
        <v>24.759901290163381</v>
      </c>
      <c r="H20" s="12">
        <f>G20*(1+ H$3)</f>
        <v>25.65559551581428</v>
      </c>
      <c r="I20" s="12">
        <f t="shared" ref="I20:P20" si="3">H20*(1+ I$3)</f>
        <v>26.483447321887276</v>
      </c>
      <c r="J20" s="12">
        <f t="shared" si="3"/>
        <v>27.338012154847362</v>
      </c>
      <c r="K20" s="12">
        <f t="shared" si="3"/>
        <v>28.220151987574514</v>
      </c>
      <c r="L20" s="12">
        <f t="shared" si="3"/>
        <v>29.130756606990477</v>
      </c>
      <c r="M20" s="12">
        <f t="shared" si="3"/>
        <v>30.070744511559081</v>
      </c>
      <c r="N20" s="12">
        <f t="shared" si="3"/>
        <v>31.07530232504087</v>
      </c>
      <c r="O20" s="12">
        <f t="shared" si="3"/>
        <v>32.113418881979754</v>
      </c>
      <c r="P20" s="12">
        <f t="shared" si="3"/>
        <v>33.186215261966481</v>
      </c>
      <c r="Q20" s="5"/>
      <c r="R20" s="43">
        <f>I20-I$12</f>
        <v>5.9878527794420258</v>
      </c>
      <c r="S20" s="43">
        <f>P20-P$12</f>
        <v>11.156252464422476</v>
      </c>
    </row>
    <row r="21" spans="2:19">
      <c r="B21" s="11" t="s">
        <v>117</v>
      </c>
      <c r="C21" s="11" t="s">
        <v>24</v>
      </c>
      <c r="D21" s="11" t="s">
        <v>27</v>
      </c>
      <c r="E21" s="19">
        <v>838530</v>
      </c>
      <c r="F21" s="19">
        <v>851873.23050948558</v>
      </c>
      <c r="G21" s="19">
        <v>865428.78711395792</v>
      </c>
      <c r="H21" s="19">
        <v>879200.04848326615</v>
      </c>
      <c r="I21" s="19">
        <v>894902.77054585831</v>
      </c>
      <c r="J21" s="19">
        <v>910885.9469607909</v>
      </c>
      <c r="K21" s="19">
        <v>927154.58670952788</v>
      </c>
      <c r="L21" s="19">
        <v>943713.78823513421</v>
      </c>
      <c r="M21" s="19">
        <v>960568.7410400809</v>
      </c>
      <c r="N21" s="19">
        <v>982635.18017735041</v>
      </c>
      <c r="O21" s="19">
        <v>1005208.5353898521</v>
      </c>
      <c r="P21" s="19">
        <v>1028300.451687718</v>
      </c>
      <c r="Q21" s="5"/>
      <c r="R21" s="13"/>
      <c r="S21" s="8"/>
    </row>
    <row r="22" spans="2:19">
      <c r="B22" s="8" t="s">
        <v>118</v>
      </c>
      <c r="C22" s="8" t="s">
        <v>75</v>
      </c>
      <c r="D22" s="8" t="s">
        <v>16</v>
      </c>
      <c r="E22" s="6">
        <v>20.10478007382801</v>
      </c>
      <c r="F22" s="6">
        <f>F19*(1+G$7)</f>
        <v>23.842309136710703</v>
      </c>
      <c r="G22" s="6">
        <f>F22*(1+H$7)*(1+O$7)*(1+G$3)</f>
        <v>28.018210971091627</v>
      </c>
      <c r="H22" s="6">
        <f>G22*(1+H$3)</f>
        <v>29.031775180648694</v>
      </c>
      <c r="I22" s="6">
        <f t="shared" ref="I22:P22" si="4">H22*(1+I$3)</f>
        <v>29.968569163933566</v>
      </c>
      <c r="J22" s="6">
        <f t="shared" si="4"/>
        <v>30.935591507752992</v>
      </c>
      <c r="K22" s="6">
        <f t="shared" si="4"/>
        <v>31.933817617368863</v>
      </c>
      <c r="L22" s="6">
        <f t="shared" si="4"/>
        <v>32.964254372307913</v>
      </c>
      <c r="M22" s="6">
        <f t="shared" si="4"/>
        <v>34.027941141969656</v>
      </c>
      <c r="N22" s="6">
        <f t="shared" si="4"/>
        <v>35.164694977170647</v>
      </c>
      <c r="O22" s="6">
        <f t="shared" si="4"/>
        <v>36.339423759972874</v>
      </c>
      <c r="P22" s="6">
        <f t="shared" si="4"/>
        <v>37.55339609981548</v>
      </c>
      <c r="R22" s="13">
        <f>I22-I$11</f>
        <v>8.884262319333871</v>
      </c>
      <c r="S22" s="13">
        <f>P22-P$11</f>
        <v>14.89064804258749</v>
      </c>
    </row>
    <row r="23" spans="2:19">
      <c r="B23" s="8" t="s">
        <v>118</v>
      </c>
      <c r="C23" s="8" t="s">
        <v>75</v>
      </c>
      <c r="D23" s="8" t="s">
        <v>15</v>
      </c>
      <c r="E23" s="6">
        <v>19.54341794564386</v>
      </c>
      <c r="F23" s="6">
        <f>F20*(1+G$7)</f>
        <v>23.176588380320457</v>
      </c>
      <c r="G23" s="6">
        <f>F23*(1+H$7)*(1+O$7)*(1+G$3)</f>
        <v>27.235891419179723</v>
      </c>
      <c r="H23" s="6">
        <f>G23*(1+H$3)</f>
        <v>28.221155067395713</v>
      </c>
      <c r="I23" s="70">
        <f t="shared" ref="I23:O23" si="5">H23*(1+I$3)</f>
        <v>29.131792054076008</v>
      </c>
      <c r="J23" s="6">
        <f t="shared" si="5"/>
        <v>30.071813370332105</v>
      </c>
      <c r="K23" s="6">
        <f t="shared" si="5"/>
        <v>31.042167186331973</v>
      </c>
      <c r="L23" s="6">
        <f t="shared" si="5"/>
        <v>32.043832267689531</v>
      </c>
      <c r="M23" s="6">
        <f t="shared" si="5"/>
        <v>33.077818962714993</v>
      </c>
      <c r="N23" s="6">
        <f t="shared" si="5"/>
        <v>34.182832557544963</v>
      </c>
      <c r="O23" s="6">
        <f t="shared" si="5"/>
        <v>35.324760770177733</v>
      </c>
      <c r="P23" s="6">
        <f>O23*(1+P$3)</f>
        <v>36.504836788163132</v>
      </c>
      <c r="R23" s="13">
        <f>I23-I$12</f>
        <v>8.6361975116307583</v>
      </c>
      <c r="S23" s="13">
        <f>P23-P$12</f>
        <v>14.474873990619127</v>
      </c>
    </row>
    <row r="24" spans="2:19">
      <c r="B24" s="8" t="s">
        <v>118</v>
      </c>
      <c r="C24" s="8" t="s">
        <v>24</v>
      </c>
      <c r="D24" s="8" t="s">
        <v>27</v>
      </c>
      <c r="E24" s="20">
        <v>838530</v>
      </c>
      <c r="F24" s="20">
        <v>894466.89203495986</v>
      </c>
      <c r="G24" s="20">
        <v>951971.6658253537</v>
      </c>
      <c r="H24" s="20">
        <v>967120.0533315927</v>
      </c>
      <c r="I24" s="20">
        <v>998326.97200734343</v>
      </c>
      <c r="J24" s="20">
        <v>1030540.8719465681</v>
      </c>
      <c r="K24" s="20">
        <v>1063794.246304888</v>
      </c>
      <c r="L24" s="20">
        <v>1098120.6367233335</v>
      </c>
      <c r="M24" s="20">
        <v>1133554.6671607511</v>
      </c>
      <c r="N24" s="20">
        <v>1171422.7418094303</v>
      </c>
      <c r="O24" s="20">
        <v>1210555.8556477851</v>
      </c>
      <c r="P24" s="20">
        <v>1250996.2691859221</v>
      </c>
      <c r="R24" s="13"/>
      <c r="S24" s="8"/>
    </row>
    <row r="25" spans="2:19" s="39" customFormat="1">
      <c r="B25" s="4"/>
      <c r="C25" s="4"/>
      <c r="D25" s="4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R25" s="41"/>
    </row>
    <row r="26" spans="2:19" ht="42" customHeight="1">
      <c r="D26" s="4"/>
      <c r="E26" s="30"/>
      <c r="F26" s="30"/>
      <c r="G26" s="30"/>
      <c r="H26" s="30"/>
      <c r="I26" s="30"/>
      <c r="J26" s="30"/>
      <c r="K26" s="30"/>
      <c r="L26" s="30"/>
      <c r="M26" s="30"/>
    </row>
    <row r="27" spans="2:19" s="59" customFormat="1" ht="19.5" customHeight="1">
      <c r="B27" s="58" t="s">
        <v>1</v>
      </c>
      <c r="D27" s="60"/>
      <c r="E27" s="61"/>
      <c r="F27" s="61"/>
      <c r="G27" s="61"/>
      <c r="H27" s="61"/>
      <c r="I27" s="61"/>
      <c r="J27" s="61"/>
      <c r="K27" s="61"/>
      <c r="M27" s="61"/>
    </row>
    <row r="28" spans="2:19" s="59" customFormat="1" ht="19.5" customHeight="1">
      <c r="B28" s="58" t="s">
        <v>2</v>
      </c>
      <c r="D28" s="60"/>
      <c r="E28" s="61"/>
      <c r="F28" s="61"/>
      <c r="G28" s="61"/>
      <c r="H28" s="61"/>
      <c r="I28" s="61"/>
      <c r="J28" s="61"/>
      <c r="K28" s="61"/>
      <c r="L28" s="62"/>
      <c r="M28" s="63"/>
    </row>
    <row r="29" spans="2:19" s="59" customFormat="1" ht="19.5" customHeight="1">
      <c r="B29" s="58" t="str">
        <f>IF(B30=1, B27, B28)</f>
        <v>2021/22</v>
      </c>
      <c r="E29" s="64" t="str">
        <f t="shared" ref="E29:P29" si="6">E10</f>
        <v>2019/20</v>
      </c>
      <c r="F29" s="64" t="str">
        <f t="shared" si="6"/>
        <v>2020/21</v>
      </c>
      <c r="G29" s="64" t="str">
        <f t="shared" si="6"/>
        <v>2021/22</v>
      </c>
      <c r="H29" s="64" t="str">
        <f t="shared" si="6"/>
        <v>2022/23</v>
      </c>
      <c r="I29" s="64" t="str">
        <f t="shared" si="6"/>
        <v>2023/24</v>
      </c>
      <c r="J29" s="64" t="str">
        <f t="shared" si="6"/>
        <v>2024/25</v>
      </c>
      <c r="K29" s="64" t="str">
        <f t="shared" si="6"/>
        <v>2025/26</v>
      </c>
      <c r="L29" s="64" t="str">
        <f t="shared" si="6"/>
        <v>2026/27</v>
      </c>
      <c r="M29" s="64" t="str">
        <f t="shared" si="6"/>
        <v>2027/28</v>
      </c>
      <c r="N29" s="64" t="str">
        <f t="shared" si="6"/>
        <v>2028/29</v>
      </c>
      <c r="O29" s="64" t="str">
        <f t="shared" si="6"/>
        <v>2029/30</v>
      </c>
      <c r="P29" s="64" t="str">
        <f t="shared" si="6"/>
        <v>2030/31</v>
      </c>
      <c r="Q29" s="64"/>
      <c r="R29" s="64" t="str">
        <f>R10</f>
        <v>2023/24</v>
      </c>
      <c r="S29" s="64" t="s">
        <v>11</v>
      </c>
    </row>
    <row r="30" spans="2:19" s="59" customFormat="1" ht="19.5" customHeight="1">
      <c r="B30" s="58">
        <v>2</v>
      </c>
      <c r="D30" s="64" t="s">
        <v>28</v>
      </c>
      <c r="E30" s="65">
        <f t="shared" ref="E30:P30" si="7">IF($B$30=1, E11,E12)</f>
        <v>19.54341794564386</v>
      </c>
      <c r="F30" s="65">
        <f t="shared" si="7"/>
        <v>19.962705597541241</v>
      </c>
      <c r="G30" s="65">
        <f t="shared" si="7"/>
        <v>20.077167933458448</v>
      </c>
      <c r="H30" s="65">
        <f t="shared" si="7"/>
        <v>20.263888275012501</v>
      </c>
      <c r="I30" s="65">
        <f t="shared" si="7"/>
        <v>20.49559454244525</v>
      </c>
      <c r="J30" s="65">
        <f t="shared" si="7"/>
        <v>20.70806672396365</v>
      </c>
      <c r="K30" s="65">
        <f t="shared" si="7"/>
        <v>20.922741546045891</v>
      </c>
      <c r="L30" s="65">
        <f t="shared" si="7"/>
        <v>21.13964184285981</v>
      </c>
      <c r="M30" s="65">
        <f t="shared" si="7"/>
        <v>21.358790685288763</v>
      </c>
      <c r="N30" s="65">
        <f t="shared" si="7"/>
        <v>21.580211383385617</v>
      </c>
      <c r="O30" s="65">
        <f t="shared" si="7"/>
        <v>21.803927488852111</v>
      </c>
      <c r="P30" s="65">
        <f t="shared" si="7"/>
        <v>22.029962797544005</v>
      </c>
      <c r="Q30" s="65"/>
      <c r="R30" s="65">
        <f>IF($B$30=1, R11,R12)</f>
        <v>0</v>
      </c>
      <c r="S30" s="65">
        <f>IF($B$30=1, S11,S12)</f>
        <v>0</v>
      </c>
    </row>
    <row r="31" spans="2:19" s="59" customFormat="1" ht="19.5" customHeight="1">
      <c r="D31" s="64" t="s">
        <v>13</v>
      </c>
      <c r="E31" s="65">
        <f t="shared" ref="E31:P31" si="8">IF($B$30=1, E13,E14)</f>
        <v>19.54341794564386</v>
      </c>
      <c r="F31" s="65">
        <f t="shared" si="8"/>
        <v>20.250404875771476</v>
      </c>
      <c r="G31" s="65">
        <f t="shared" si="8"/>
        <v>20.982967195053714</v>
      </c>
      <c r="H31" s="65">
        <f t="shared" si="8"/>
        <v>21.742030098147698</v>
      </c>
      <c r="I31" s="65">
        <f t="shared" si="8"/>
        <v>22.443599425328202</v>
      </c>
      <c r="J31" s="65">
        <f t="shared" si="8"/>
        <v>23.167806910887599</v>
      </c>
      <c r="K31" s="65">
        <f t="shared" si="8"/>
        <v>23.915383040317387</v>
      </c>
      <c r="L31" s="65">
        <f t="shared" si="8"/>
        <v>24.687081870330918</v>
      </c>
      <c r="M31" s="65">
        <f t="shared" si="8"/>
        <v>25.483681789456849</v>
      </c>
      <c r="N31" s="65">
        <f t="shared" si="8"/>
        <v>26.335001970373622</v>
      </c>
      <c r="O31" s="65">
        <f t="shared" si="8"/>
        <v>27.214761764389625</v>
      </c>
      <c r="P31" s="65">
        <f t="shared" si="8"/>
        <v>28.123911238954648</v>
      </c>
      <c r="Q31" s="65"/>
      <c r="R31" s="65">
        <f>IF($B$30=1, R13,R14)</f>
        <v>1.9480048828829517</v>
      </c>
      <c r="S31" s="65">
        <f>IF($B$30=1, S13,S14)</f>
        <v>6.0939484414106424</v>
      </c>
    </row>
    <row r="32" spans="2:19" s="59" customFormat="1" ht="19.5" customHeight="1">
      <c r="D32" s="64" t="s">
        <v>73</v>
      </c>
      <c r="E32" s="65">
        <f t="shared" ref="E32:P32" si="9">IF($B$30=1, E16,E17)</f>
        <v>19.54341794564386</v>
      </c>
      <c r="F32" s="65">
        <f t="shared" si="9"/>
        <v>21.262925119560052</v>
      </c>
      <c r="G32" s="65">
        <f t="shared" si="9"/>
        <v>23.081263914559091</v>
      </c>
      <c r="H32" s="65">
        <f t="shared" si="9"/>
        <v>23.916233107962473</v>
      </c>
      <c r="I32" s="65">
        <f t="shared" si="9"/>
        <v>24.687959367861026</v>
      </c>
      <c r="J32" s="65">
        <f t="shared" si="9"/>
        <v>25.484587601976362</v>
      </c>
      <c r="K32" s="65">
        <f t="shared" si="9"/>
        <v>26.306921344349131</v>
      </c>
      <c r="L32" s="65">
        <f t="shared" si="9"/>
        <v>27.155790057364012</v>
      </c>
      <c r="M32" s="65">
        <f t="shared" si="9"/>
        <v>28.032049968402539</v>
      </c>
      <c r="N32" s="65">
        <f t="shared" si="9"/>
        <v>28.968502167410985</v>
      </c>
      <c r="O32" s="65">
        <f t="shared" si="9"/>
        <v>29.93623794082859</v>
      </c>
      <c r="P32" s="65">
        <f t="shared" si="9"/>
        <v>30.936302362850117</v>
      </c>
      <c r="Q32" s="65"/>
      <c r="R32" s="65">
        <f>IF($B$30=1, R16,R17)</f>
        <v>4.1923648254157762</v>
      </c>
      <c r="S32" s="65">
        <f>IF($B$30=1, S16,S17)</f>
        <v>8.9063395653061121</v>
      </c>
    </row>
    <row r="33" spans="2:19" s="59" customFormat="1" ht="19.5" customHeight="1">
      <c r="D33" s="64" t="s">
        <v>74</v>
      </c>
      <c r="E33" s="65">
        <f t="shared" ref="E33:P33" si="10">IF($B$30=1, E19,E20)</f>
        <v>19.54341794564386</v>
      </c>
      <c r="F33" s="65">
        <f t="shared" si="10"/>
        <v>22.07294131459091</v>
      </c>
      <c r="G33" s="65">
        <f t="shared" si="10"/>
        <v>24.759901290163381</v>
      </c>
      <c r="H33" s="65">
        <f t="shared" si="10"/>
        <v>25.65559551581428</v>
      </c>
      <c r="I33" s="65">
        <f t="shared" si="10"/>
        <v>26.483447321887276</v>
      </c>
      <c r="J33" s="65">
        <f t="shared" si="10"/>
        <v>27.338012154847362</v>
      </c>
      <c r="K33" s="65">
        <f t="shared" si="10"/>
        <v>28.220151987574514</v>
      </c>
      <c r="L33" s="65">
        <f t="shared" si="10"/>
        <v>29.130756606990477</v>
      </c>
      <c r="M33" s="65">
        <f t="shared" si="10"/>
        <v>30.070744511559081</v>
      </c>
      <c r="N33" s="65">
        <f t="shared" si="10"/>
        <v>31.07530232504087</v>
      </c>
      <c r="O33" s="65">
        <f t="shared" si="10"/>
        <v>32.113418881979754</v>
      </c>
      <c r="P33" s="65">
        <f t="shared" si="10"/>
        <v>33.186215261966481</v>
      </c>
      <c r="Q33" s="65"/>
      <c r="R33" s="65">
        <f>IF($B$30=1, R19,R20)</f>
        <v>5.9878527794420258</v>
      </c>
      <c r="S33" s="65">
        <f>IF($B$30=1, S19,S20)</f>
        <v>11.156252464422476</v>
      </c>
    </row>
    <row r="34" spans="2:19" s="59" customFormat="1" ht="19.5" customHeight="1">
      <c r="D34" s="64" t="s">
        <v>75</v>
      </c>
      <c r="E34" s="65">
        <f t="shared" ref="E34:P34" si="11">IF($B$30=1, E22,E23)</f>
        <v>19.54341794564386</v>
      </c>
      <c r="F34" s="65">
        <f t="shared" si="11"/>
        <v>23.176588380320457</v>
      </c>
      <c r="G34" s="65">
        <f t="shared" si="11"/>
        <v>27.235891419179723</v>
      </c>
      <c r="H34" s="65">
        <f t="shared" si="11"/>
        <v>28.221155067395713</v>
      </c>
      <c r="I34" s="65">
        <f t="shared" si="11"/>
        <v>29.131792054076008</v>
      </c>
      <c r="J34" s="65">
        <f t="shared" si="11"/>
        <v>30.071813370332105</v>
      </c>
      <c r="K34" s="65">
        <f t="shared" si="11"/>
        <v>31.042167186331973</v>
      </c>
      <c r="L34" s="65">
        <f t="shared" si="11"/>
        <v>32.043832267689531</v>
      </c>
      <c r="M34" s="65">
        <f t="shared" si="11"/>
        <v>33.077818962714993</v>
      </c>
      <c r="N34" s="65">
        <f t="shared" si="11"/>
        <v>34.182832557544963</v>
      </c>
      <c r="O34" s="65">
        <f t="shared" si="11"/>
        <v>35.324760770177733</v>
      </c>
      <c r="P34" s="65">
        <f t="shared" si="11"/>
        <v>36.504836788163132</v>
      </c>
      <c r="Q34" s="65"/>
      <c r="R34" s="65">
        <f>IF($B$30=1, R22,R23)</f>
        <v>8.6361975116307583</v>
      </c>
      <c r="S34" s="65">
        <f>IF($B$30=1, S22,S23)</f>
        <v>14.474873990619127</v>
      </c>
    </row>
    <row r="35" spans="2:19" s="59" customFormat="1" ht="19.5" customHeight="1"/>
    <row r="36" spans="2:19" s="59" customFormat="1" ht="19.5" customHeight="1">
      <c r="B36" s="64" t="s">
        <v>13</v>
      </c>
      <c r="E36" s="64" t="str">
        <f>E29</f>
        <v>2019/20</v>
      </c>
      <c r="F36" s="64" t="str">
        <f t="shared" ref="F36:P36" si="12">F29</f>
        <v>2020/21</v>
      </c>
      <c r="G36" s="64" t="str">
        <f t="shared" si="12"/>
        <v>2021/22</v>
      </c>
      <c r="H36" s="64" t="str">
        <f t="shared" si="12"/>
        <v>2022/23</v>
      </c>
      <c r="I36" s="64" t="str">
        <f t="shared" si="12"/>
        <v>2023/24</v>
      </c>
      <c r="J36" s="64" t="str">
        <f t="shared" si="12"/>
        <v>2024/25</v>
      </c>
      <c r="K36" s="64" t="str">
        <f t="shared" si="12"/>
        <v>2025/26</v>
      </c>
      <c r="L36" s="64" t="str">
        <f t="shared" si="12"/>
        <v>2026/27</v>
      </c>
      <c r="M36" s="64" t="str">
        <f t="shared" si="12"/>
        <v>2027/28</v>
      </c>
      <c r="N36" s="64" t="str">
        <f t="shared" si="12"/>
        <v>2028/29</v>
      </c>
      <c r="O36" s="64" t="str">
        <f t="shared" si="12"/>
        <v>2029/30</v>
      </c>
      <c r="P36" s="64" t="str">
        <f t="shared" si="12"/>
        <v>2030/31</v>
      </c>
      <c r="Q36" s="64"/>
      <c r="R36" s="64" t="str">
        <f>R29</f>
        <v>2023/24</v>
      </c>
      <c r="S36" s="64" t="str">
        <f>S29</f>
        <v>2030/31</v>
      </c>
    </row>
    <row r="37" spans="2:19" s="59" customFormat="1" ht="19.5" customHeight="1">
      <c r="B37" s="64" t="s">
        <v>73</v>
      </c>
      <c r="D37" s="66" t="s">
        <v>28</v>
      </c>
      <c r="E37" s="67">
        <f>E30</f>
        <v>19.54341794564386</v>
      </c>
      <c r="F37" s="67">
        <f t="shared" ref="F37:R37" si="13">F30</f>
        <v>19.962705597541241</v>
      </c>
      <c r="G37" s="67">
        <f t="shared" si="13"/>
        <v>20.077167933458448</v>
      </c>
      <c r="H37" s="67">
        <f t="shared" si="13"/>
        <v>20.263888275012501</v>
      </c>
      <c r="I37" s="67">
        <f t="shared" si="13"/>
        <v>20.49559454244525</v>
      </c>
      <c r="J37" s="67">
        <f t="shared" si="13"/>
        <v>20.70806672396365</v>
      </c>
      <c r="K37" s="67">
        <f t="shared" si="13"/>
        <v>20.922741546045891</v>
      </c>
      <c r="L37" s="67">
        <f t="shared" si="13"/>
        <v>21.13964184285981</v>
      </c>
      <c r="M37" s="67">
        <f t="shared" si="13"/>
        <v>21.358790685288763</v>
      </c>
      <c r="N37" s="67">
        <f t="shared" si="13"/>
        <v>21.580211383385617</v>
      </c>
      <c r="O37" s="67">
        <f t="shared" si="13"/>
        <v>21.803927488852111</v>
      </c>
      <c r="P37" s="67">
        <f t="shared" si="13"/>
        <v>22.029962797544005</v>
      </c>
      <c r="Q37" s="67"/>
      <c r="R37" s="67">
        <f t="shared" si="13"/>
        <v>0</v>
      </c>
      <c r="S37" s="67">
        <f>S30</f>
        <v>0</v>
      </c>
    </row>
    <row r="38" spans="2:19" s="59" customFormat="1" ht="19.5" customHeight="1">
      <c r="B38" s="64" t="s">
        <v>74</v>
      </c>
      <c r="D38" s="68" t="str" cm="1">
        <f t="array" ref="D38">INDEX(D31:D34, $B$40, 1)</f>
        <v>Meet future demand</v>
      </c>
      <c r="E38" s="67" cm="1">
        <f t="array" ref="E38">INDEX(E31:E34, $B$40, 1)</f>
        <v>19.54341794564386</v>
      </c>
      <c r="F38" s="67" cm="1">
        <f t="array" ref="F38">INDEX(F31:F34, $B$40, 1)</f>
        <v>20.250404875771476</v>
      </c>
      <c r="G38" s="67" cm="1">
        <f t="array" ref="G38">INDEX(G31:G34, $B$40, 1)</f>
        <v>20.982967195053714</v>
      </c>
      <c r="H38" s="67" cm="1">
        <f t="array" ref="H38">INDEX(H31:H34, $B$40, 1)</f>
        <v>21.742030098147698</v>
      </c>
      <c r="I38" s="67" cm="1">
        <f t="array" ref="I38">INDEX(I31:I34, $B$40, 1)</f>
        <v>22.443599425328202</v>
      </c>
      <c r="J38" s="67" cm="1">
        <f t="array" ref="J38">INDEX(J31:J34, $B$40, 1)</f>
        <v>23.167806910887599</v>
      </c>
      <c r="K38" s="67" cm="1">
        <f t="array" ref="K38">INDEX(K31:K34, $B$40, 1)</f>
        <v>23.915383040317387</v>
      </c>
      <c r="L38" s="67" cm="1">
        <f t="array" ref="L38">INDEX(L31:L34, $B$40, 1)</f>
        <v>24.687081870330918</v>
      </c>
      <c r="M38" s="67" cm="1">
        <f t="array" ref="M38">INDEX(M31:M34, $B$40, 1)</f>
        <v>25.483681789456849</v>
      </c>
      <c r="N38" s="67" cm="1">
        <f t="array" ref="N38">INDEX(N31:N34, $B$40, 1)</f>
        <v>26.335001970373622</v>
      </c>
      <c r="O38" s="67" cm="1">
        <f t="array" ref="O38">INDEX(O31:O34, $B$40, 1)</f>
        <v>27.214761764389625</v>
      </c>
      <c r="P38" s="67" cm="1">
        <f t="array" ref="P38">INDEX(P31:P34, $B$40, 1)</f>
        <v>28.123911238954648</v>
      </c>
      <c r="Q38" s="67"/>
      <c r="R38" s="67" cm="1">
        <f t="array" ref="R38">INDEX(R31:R34, $B$40, 1)</f>
        <v>1.9480048828829517</v>
      </c>
      <c r="S38" s="67" cm="1">
        <f t="array" ref="S38">INDEX(S31:S34, $B$40, 1)</f>
        <v>6.0939484414106424</v>
      </c>
    </row>
    <row r="39" spans="2:19" s="59" customFormat="1" ht="19.5" customHeight="1">
      <c r="B39" s="64" t="s">
        <v>75</v>
      </c>
    </row>
    <row r="40" spans="2:19" s="59" customFormat="1" ht="19.5" customHeight="1">
      <c r="B40" s="58">
        <v>1</v>
      </c>
    </row>
    <row r="41" spans="2:19" ht="26" customHeight="1"/>
    <row r="1048230" spans="2:2">
      <c r="B1048230" s="10"/>
    </row>
  </sheetData>
  <mergeCells count="2">
    <mergeCell ref="R9:S9"/>
    <mergeCell ref="E6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247C-8D50-462E-AE2C-1581DA24C14B}">
  <sheetPr>
    <tabColor rgb="FFFFFF00"/>
  </sheetPr>
  <dimension ref="C1:Z32"/>
  <sheetViews>
    <sheetView showGridLines="0" zoomScale="75" zoomScaleNormal="75" workbookViewId="0">
      <selection activeCell="O28" sqref="O28"/>
    </sheetView>
  </sheetViews>
  <sheetFormatPr defaultRowHeight="14.5"/>
  <cols>
    <col min="2" max="2" width="3.58203125" customWidth="1"/>
    <col min="3" max="9" width="7.08203125" customWidth="1"/>
    <col min="10" max="12" width="7.08203125" style="39" customWidth="1"/>
    <col min="13" max="13" width="7.08203125" customWidth="1"/>
    <col min="14" max="14" width="7.08203125" style="39" customWidth="1"/>
    <col min="15" max="15" width="5.6640625" style="39" customWidth="1"/>
    <col min="16" max="18" width="5.6640625" customWidth="1"/>
    <col min="20" max="20" width="3.25" style="39" customWidth="1"/>
    <col min="23" max="23" width="5.9140625" customWidth="1"/>
  </cols>
  <sheetData>
    <row r="1" spans="20:26" ht="15" thickBot="1">
      <c r="U1" s="39"/>
      <c r="V1" s="39"/>
      <c r="W1" s="39"/>
      <c r="X1" s="39"/>
      <c r="Y1" s="39"/>
    </row>
    <row r="2" spans="20:26">
      <c r="T2" s="21"/>
      <c r="U2" s="22"/>
      <c r="V2" s="22"/>
      <c r="W2" s="22"/>
      <c r="X2" s="22"/>
      <c r="Y2" s="22"/>
      <c r="Z2" s="23"/>
    </row>
    <row r="3" spans="20:26">
      <c r="T3" s="24"/>
      <c r="U3" s="25" t="s">
        <v>12</v>
      </c>
      <c r="V3" s="25"/>
      <c r="W3" s="25"/>
      <c r="X3" s="25"/>
      <c r="Y3" s="25"/>
      <c r="Z3" s="26"/>
    </row>
    <row r="4" spans="20:26">
      <c r="T4" s="24"/>
      <c r="U4" s="25"/>
      <c r="V4" s="25"/>
      <c r="W4" s="25"/>
      <c r="X4" s="25"/>
      <c r="Y4" s="25"/>
      <c r="Z4" s="26"/>
    </row>
    <row r="5" spans="20:26">
      <c r="T5" s="24"/>
      <c r="U5" s="25"/>
      <c r="V5" s="25"/>
      <c r="W5" s="25"/>
      <c r="X5" s="25"/>
      <c r="Y5" s="25"/>
      <c r="Z5" s="26"/>
    </row>
    <row r="6" spans="20:26" ht="13" customHeight="1">
      <c r="T6" s="24"/>
      <c r="U6" s="78" t="s">
        <v>25</v>
      </c>
      <c r="V6" s="78"/>
      <c r="W6" s="78"/>
      <c r="X6" s="78" t="s">
        <v>83</v>
      </c>
      <c r="Y6" s="78"/>
      <c r="Z6" s="26"/>
    </row>
    <row r="7" spans="20:26">
      <c r="T7" s="24"/>
      <c r="U7" s="78"/>
      <c r="V7" s="78"/>
      <c r="W7" s="78"/>
      <c r="X7" s="78"/>
      <c r="Y7" s="78"/>
      <c r="Z7" s="26"/>
    </row>
    <row r="8" spans="20:26">
      <c r="T8" s="24"/>
      <c r="U8" s="25"/>
      <c r="V8" s="25"/>
      <c r="W8" s="25"/>
      <c r="X8" s="25"/>
      <c r="Y8" s="25"/>
      <c r="Z8" s="26"/>
    </row>
    <row r="9" spans="20:26">
      <c r="T9" s="24"/>
      <c r="U9" s="25"/>
      <c r="V9" s="75">
        <f>Model!E7</f>
        <v>0.1</v>
      </c>
      <c r="W9" s="77"/>
      <c r="X9" s="25"/>
      <c r="Y9" s="75">
        <f>Model!L7</f>
        <v>0.18</v>
      </c>
      <c r="Z9" s="26"/>
    </row>
    <row r="10" spans="20:26">
      <c r="T10" s="24"/>
      <c r="U10" s="25"/>
      <c r="V10" s="76"/>
      <c r="W10" s="77"/>
      <c r="X10" s="25"/>
      <c r="Y10" s="76"/>
      <c r="Z10" s="26"/>
    </row>
    <row r="11" spans="20:26" ht="10.5" customHeight="1">
      <c r="T11" s="24"/>
      <c r="U11" s="25"/>
      <c r="V11" s="76"/>
      <c r="W11" s="77"/>
      <c r="X11" s="25"/>
      <c r="Y11" s="76"/>
      <c r="Z11" s="26"/>
    </row>
    <row r="12" spans="20:26" ht="10.5" customHeight="1">
      <c r="T12" s="24"/>
      <c r="U12" s="25"/>
      <c r="V12" s="76"/>
      <c r="W12" s="77"/>
      <c r="X12" s="25"/>
      <c r="Y12" s="76"/>
      <c r="Z12" s="26"/>
    </row>
    <row r="13" spans="20:26" ht="15" thickBot="1">
      <c r="T13" s="27"/>
      <c r="U13" s="28"/>
      <c r="V13" s="28"/>
      <c r="W13" s="28"/>
      <c r="X13" s="28"/>
      <c r="Y13" s="28"/>
      <c r="Z13" s="29"/>
    </row>
    <row r="16" spans="20:26">
      <c r="U16" s="74" t="s">
        <v>82</v>
      </c>
      <c r="V16" s="74"/>
      <c r="W16" s="74"/>
      <c r="X16" s="74"/>
      <c r="Y16" s="74"/>
    </row>
    <row r="17" spans="3:25">
      <c r="U17" s="74"/>
      <c r="V17" s="74"/>
      <c r="W17" s="74"/>
      <c r="X17" s="74"/>
      <c r="Y17" s="74"/>
    </row>
    <row r="18" spans="3:25">
      <c r="U18" s="74"/>
      <c r="V18" s="74"/>
      <c r="W18" s="74"/>
      <c r="X18" s="74"/>
      <c r="Y18" s="74"/>
    </row>
    <row r="27" spans="3:25" ht="41">
      <c r="C27" s="52" t="str">
        <f>Model!E29</f>
        <v>2019/20</v>
      </c>
      <c r="D27" s="52" t="str">
        <f>Model!F29</f>
        <v>2020/21</v>
      </c>
      <c r="E27" s="52" t="str">
        <f>Model!G29</f>
        <v>2021/22</v>
      </c>
      <c r="F27" s="52" t="str">
        <f>Model!H29</f>
        <v>2022/23</v>
      </c>
      <c r="G27" s="52" t="str">
        <f>Model!I29</f>
        <v>2023/24</v>
      </c>
      <c r="H27" s="52" t="str">
        <f>Model!J29</f>
        <v>2024/25</v>
      </c>
      <c r="I27" s="52" t="str">
        <f>Model!K29</f>
        <v>2025/26</v>
      </c>
      <c r="J27" s="52" t="str">
        <f>Model!L29</f>
        <v>2026/27</v>
      </c>
      <c r="K27" s="52" t="str">
        <f>Model!M29</f>
        <v>2027/28</v>
      </c>
      <c r="L27" s="52" t="str">
        <f>Model!N29</f>
        <v>2028/29</v>
      </c>
      <c r="M27" s="52" t="str">
        <f>Model!O29</f>
        <v>2029/30</v>
      </c>
      <c r="N27" s="52" t="str">
        <f>Model!P29</f>
        <v>2030/31</v>
      </c>
      <c r="P27" s="39"/>
      <c r="Q27" s="39"/>
      <c r="R27" s="39"/>
      <c r="S27" s="39"/>
    </row>
    <row r="28" spans="3:25">
      <c r="C28" s="6">
        <f>Model!E34</f>
        <v>19.54341794564386</v>
      </c>
      <c r="D28" s="6">
        <f>Model!F34</f>
        <v>23.176588380320457</v>
      </c>
      <c r="E28" s="6">
        <f>Model!G34</f>
        <v>27.235891419179723</v>
      </c>
      <c r="F28" s="6">
        <f>Model!H34</f>
        <v>28.221155067395713</v>
      </c>
      <c r="G28" s="6">
        <f>Model!I34</f>
        <v>29.131792054076008</v>
      </c>
      <c r="H28" s="6">
        <f>Model!J34</f>
        <v>30.071813370332105</v>
      </c>
      <c r="I28" s="6">
        <f>Model!K34</f>
        <v>31.042167186331973</v>
      </c>
      <c r="J28" s="6">
        <f>Model!L34</f>
        <v>32.043832267689531</v>
      </c>
      <c r="K28" s="6">
        <f>Model!M34</f>
        <v>33.077818962714993</v>
      </c>
      <c r="L28" s="6">
        <f>Model!N34</f>
        <v>34.182832557544963</v>
      </c>
      <c r="M28" s="6">
        <f>Model!O34</f>
        <v>35.324760770177733</v>
      </c>
      <c r="N28" s="6">
        <f>Model!P34</f>
        <v>36.504836788163132</v>
      </c>
      <c r="O28" s="53" t="str">
        <f>Model!D34</f>
        <v>Meet future demand, improve access to care and pay more for care</v>
      </c>
      <c r="P28" s="39"/>
      <c r="T28"/>
    </row>
    <row r="29" spans="3:25">
      <c r="C29" s="6">
        <f>Model!E33</f>
        <v>19.54341794564386</v>
      </c>
      <c r="D29" s="6">
        <f>Model!F33</f>
        <v>22.07294131459091</v>
      </c>
      <c r="E29" s="6">
        <f>Model!G33</f>
        <v>24.759901290163381</v>
      </c>
      <c r="F29" s="6">
        <f>Model!H33</f>
        <v>25.65559551581428</v>
      </c>
      <c r="G29" s="6">
        <f>Model!I33</f>
        <v>26.483447321887276</v>
      </c>
      <c r="H29" s="6">
        <f>Model!J33</f>
        <v>27.338012154847362</v>
      </c>
      <c r="I29" s="6">
        <f>Model!K33</f>
        <v>28.220151987574514</v>
      </c>
      <c r="J29" s="6">
        <f>Model!L33</f>
        <v>29.130756606990477</v>
      </c>
      <c r="K29" s="6">
        <f>Model!M33</f>
        <v>30.070744511559081</v>
      </c>
      <c r="L29" s="6">
        <f>Model!N33</f>
        <v>31.07530232504087</v>
      </c>
      <c r="M29" s="6">
        <f>Model!O33</f>
        <v>32.113418881979754</v>
      </c>
      <c r="N29" s="6">
        <f>Model!P33</f>
        <v>33.186215261966481</v>
      </c>
      <c r="O29" s="53" t="str">
        <f>Model!D33</f>
        <v>Meet future demand and pay more for care</v>
      </c>
      <c r="P29" s="39"/>
      <c r="T29"/>
    </row>
    <row r="30" spans="3:25">
      <c r="C30" s="6">
        <f>Model!E32</f>
        <v>19.54341794564386</v>
      </c>
      <c r="D30" s="6">
        <f>Model!F32</f>
        <v>21.262925119560052</v>
      </c>
      <c r="E30" s="6">
        <f>Model!G32</f>
        <v>23.081263914559091</v>
      </c>
      <c r="F30" s="6">
        <f>Model!H32</f>
        <v>23.916233107962473</v>
      </c>
      <c r="G30" s="6">
        <f>Model!I32</f>
        <v>24.687959367861026</v>
      </c>
      <c r="H30" s="6">
        <f>Model!J32</f>
        <v>25.484587601976362</v>
      </c>
      <c r="I30" s="6">
        <f>Model!K32</f>
        <v>26.306921344349131</v>
      </c>
      <c r="J30" s="6">
        <f>Model!L32</f>
        <v>27.155790057364012</v>
      </c>
      <c r="K30" s="6">
        <f>Model!M32</f>
        <v>28.032049968402539</v>
      </c>
      <c r="L30" s="6">
        <f>Model!N32</f>
        <v>28.968502167410985</v>
      </c>
      <c r="M30" s="6">
        <f>Model!O32</f>
        <v>29.93623794082859</v>
      </c>
      <c r="N30" s="6">
        <f>Model!P32</f>
        <v>30.936302362850117</v>
      </c>
      <c r="O30" s="53" t="str">
        <f>Model!D32</f>
        <v>Meet future demand and improve access to care</v>
      </c>
      <c r="P30" s="39"/>
      <c r="T30"/>
    </row>
    <row r="31" spans="3:25">
      <c r="C31" s="6">
        <f>Model!E31</f>
        <v>19.54341794564386</v>
      </c>
      <c r="D31" s="6">
        <f>Model!F31</f>
        <v>20.250404875771476</v>
      </c>
      <c r="E31" s="6">
        <f>Model!G31</f>
        <v>20.982967195053714</v>
      </c>
      <c r="F31" s="6">
        <f>Model!H31</f>
        <v>21.742030098147698</v>
      </c>
      <c r="G31" s="6">
        <f>Model!I31</f>
        <v>22.443599425328202</v>
      </c>
      <c r="H31" s="6">
        <f>Model!J31</f>
        <v>23.167806910887599</v>
      </c>
      <c r="I31" s="6">
        <f>Model!K31</f>
        <v>23.915383040317387</v>
      </c>
      <c r="J31" s="6">
        <f>Model!L31</f>
        <v>24.687081870330918</v>
      </c>
      <c r="K31" s="6">
        <f>Model!M31</f>
        <v>25.483681789456849</v>
      </c>
      <c r="L31" s="6">
        <f>Model!N31</f>
        <v>26.335001970373622</v>
      </c>
      <c r="M31" s="6">
        <f>Model!O31</f>
        <v>27.214761764389625</v>
      </c>
      <c r="N31" s="6">
        <f>Model!P31</f>
        <v>28.123911238954648</v>
      </c>
      <c r="O31" s="53" t="str">
        <f>Model!D31</f>
        <v>Meet future demand</v>
      </c>
      <c r="P31" s="39"/>
      <c r="T31"/>
    </row>
    <row r="32" spans="3:25">
      <c r="C32" s="6">
        <f>Model!E30</f>
        <v>19.54341794564386</v>
      </c>
      <c r="D32" s="6">
        <f>Model!F30</f>
        <v>19.962705597541241</v>
      </c>
      <c r="E32" s="6">
        <f>Model!G30</f>
        <v>20.077167933458448</v>
      </c>
      <c r="F32" s="6">
        <f>Model!H30</f>
        <v>20.263888275012501</v>
      </c>
      <c r="G32" s="6">
        <f>Model!I30</f>
        <v>20.49559454244525</v>
      </c>
      <c r="H32" s="6">
        <f>Model!J30</f>
        <v>20.70806672396365</v>
      </c>
      <c r="I32" s="6">
        <f>Model!K30</f>
        <v>20.922741546045891</v>
      </c>
      <c r="J32" s="6">
        <f>Model!L30</f>
        <v>21.13964184285981</v>
      </c>
      <c r="K32" s="6">
        <f>Model!M30</f>
        <v>21.358790685288763</v>
      </c>
      <c r="L32" s="6">
        <f>Model!N30</f>
        <v>21.580211383385617</v>
      </c>
      <c r="M32" s="6">
        <f>Model!O30</f>
        <v>21.803927488852111</v>
      </c>
      <c r="N32" s="6">
        <f>Model!P30</f>
        <v>22.029962797544005</v>
      </c>
      <c r="O32" s="53" t="str">
        <f>Model!D30</f>
        <v>Projected ASC Spending Power (baseline)</v>
      </c>
      <c r="P32" s="39"/>
      <c r="T32"/>
    </row>
  </sheetData>
  <mergeCells count="6">
    <mergeCell ref="U16:Y18"/>
    <mergeCell ref="V9:V12"/>
    <mergeCell ref="W9:W12"/>
    <mergeCell ref="Y9:Y12"/>
    <mergeCell ref="X6:Y7"/>
    <mergeCell ref="U6:W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4" name="Drop Down 1">
              <controlPr defaultSize="0" autoLine="0" autoPict="0">
                <anchor moveWithCells="1">
                  <from>
                    <xdr:col>20</xdr:col>
                    <xdr:colOff>0</xdr:colOff>
                    <xdr:row>3</xdr:row>
                    <xdr:rowOff>50800</xdr:rowOff>
                  </from>
                  <to>
                    <xdr:col>22</xdr:col>
                    <xdr:colOff>355600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5" name="Spinner 2">
              <controlPr defaultSize="0" autoPict="0">
                <anchor moveWithCells="1" sizeWithCells="1">
                  <from>
                    <xdr:col>20</xdr:col>
                    <xdr:colOff>31750</xdr:colOff>
                    <xdr:row>8</xdr:row>
                    <xdr:rowOff>6350</xdr:rowOff>
                  </from>
                  <to>
                    <xdr:col>21</xdr:col>
                    <xdr:colOff>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6" name="Spinner 3">
              <controlPr defaultSize="0" autoPict="0">
                <anchor moveWithCells="1" sizeWithCells="1">
                  <from>
                    <xdr:col>23</xdr:col>
                    <xdr:colOff>88900</xdr:colOff>
                    <xdr:row>8</xdr:row>
                    <xdr:rowOff>6350</xdr:rowOff>
                  </from>
                  <to>
                    <xdr:col>24</xdr:col>
                    <xdr:colOff>6350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6E908-2A8C-4C11-B202-B8E3AAF6C832}">
  <sheetPr>
    <tabColor rgb="FFFFFF00"/>
  </sheetPr>
  <dimension ref="C1:W27"/>
  <sheetViews>
    <sheetView showGridLines="0" zoomScale="75" zoomScaleNormal="75" workbookViewId="0">
      <selection activeCell="O25" sqref="O25"/>
    </sheetView>
  </sheetViews>
  <sheetFormatPr defaultRowHeight="14.5"/>
  <cols>
    <col min="1" max="1" width="5.5" customWidth="1"/>
    <col min="3" max="11" width="7.4140625" customWidth="1"/>
    <col min="12" max="13" width="7.4140625" style="39" customWidth="1"/>
    <col min="14" max="14" width="7.4140625" customWidth="1"/>
    <col min="15" max="15" width="14.5" customWidth="1"/>
    <col min="16" max="16" width="3" customWidth="1"/>
    <col min="17" max="17" width="0.83203125" customWidth="1"/>
    <col min="22" max="22" width="9.75" customWidth="1"/>
  </cols>
  <sheetData>
    <row r="1" spans="17:23" ht="15" thickBot="1"/>
    <row r="2" spans="17:23">
      <c r="Q2" s="21"/>
      <c r="R2" s="22"/>
      <c r="S2" s="22"/>
      <c r="T2" s="22"/>
      <c r="U2" s="22"/>
      <c r="V2" s="22"/>
      <c r="W2" s="23"/>
    </row>
    <row r="3" spans="17:23">
      <c r="Q3" s="24"/>
      <c r="R3" s="25" t="s">
        <v>12</v>
      </c>
      <c r="S3" s="25"/>
      <c r="T3" s="25"/>
      <c r="U3" s="25"/>
      <c r="V3" s="25"/>
      <c r="W3" s="26"/>
    </row>
    <row r="4" spans="17:23">
      <c r="Q4" s="24"/>
      <c r="R4" s="25"/>
      <c r="S4" s="25"/>
      <c r="T4" s="25"/>
      <c r="U4" s="25"/>
      <c r="V4" s="25"/>
      <c r="W4" s="26"/>
    </row>
    <row r="5" spans="17:23">
      <c r="Q5" s="24"/>
      <c r="R5" s="25"/>
      <c r="S5" s="25"/>
      <c r="T5" s="25"/>
      <c r="U5" s="25"/>
      <c r="V5" s="25"/>
      <c r="W5" s="26"/>
    </row>
    <row r="6" spans="17:23" ht="29.5" customHeight="1">
      <c r="Q6" s="24"/>
      <c r="R6" s="78" t="s">
        <v>25</v>
      </c>
      <c r="S6" s="78"/>
      <c r="T6" s="78"/>
      <c r="U6" s="78" t="s">
        <v>83</v>
      </c>
      <c r="V6" s="78"/>
      <c r="W6" s="50"/>
    </row>
    <row r="7" spans="17:23" ht="6" customHeight="1">
      <c r="Q7" s="24"/>
      <c r="R7" s="25"/>
      <c r="S7" s="25"/>
      <c r="T7" s="25"/>
      <c r="U7" s="25"/>
      <c r="V7" s="25"/>
      <c r="W7" s="26"/>
    </row>
    <row r="8" spans="17:23" ht="11.15" customHeight="1">
      <c r="Q8" s="24"/>
      <c r="R8" s="25"/>
      <c r="S8" s="81">
        <f>Model!E7</f>
        <v>0.1</v>
      </c>
      <c r="T8" s="83"/>
      <c r="U8" s="25"/>
      <c r="V8" s="75">
        <f>Model!L7</f>
        <v>0.18</v>
      </c>
      <c r="W8" s="26"/>
    </row>
    <row r="9" spans="17:23" ht="11.15" customHeight="1">
      <c r="Q9" s="24"/>
      <c r="R9" s="25"/>
      <c r="S9" s="82"/>
      <c r="T9" s="83"/>
      <c r="U9" s="25"/>
      <c r="V9" s="75"/>
      <c r="W9" s="26"/>
    </row>
    <row r="10" spans="17:23" ht="11.15" customHeight="1">
      <c r="Q10" s="24"/>
      <c r="R10" s="25"/>
      <c r="S10" s="82"/>
      <c r="T10" s="83"/>
      <c r="U10" s="25"/>
      <c r="V10" s="75"/>
      <c r="W10" s="26"/>
    </row>
    <row r="11" spans="17:23" ht="11.15" customHeight="1">
      <c r="Q11" s="24"/>
      <c r="R11" s="25"/>
      <c r="S11" s="82"/>
      <c r="T11" s="83"/>
      <c r="U11" s="25"/>
      <c r="V11" s="75"/>
      <c r="W11" s="26"/>
    </row>
    <row r="12" spans="17:23" ht="15" thickBot="1">
      <c r="Q12" s="27"/>
      <c r="R12" s="28"/>
      <c r="S12" s="28"/>
      <c r="T12" s="28"/>
      <c r="U12" s="28"/>
      <c r="V12" s="28"/>
      <c r="W12" s="29"/>
    </row>
    <row r="14" spans="17:23" ht="15" thickBot="1">
      <c r="R14" t="s">
        <v>32</v>
      </c>
    </row>
    <row r="15" spans="17:23" ht="15" customHeight="1">
      <c r="R15" s="84" t="s">
        <v>30</v>
      </c>
      <c r="S15" s="86">
        <f>Model!S38</f>
        <v>6.0939484414106424</v>
      </c>
      <c r="T15" s="79" t="s">
        <v>31</v>
      </c>
    </row>
    <row r="16" spans="17:23" ht="15" thickBot="1">
      <c r="R16" s="85"/>
      <c r="S16" s="87"/>
      <c r="T16" s="80"/>
    </row>
    <row r="18" spans="3:22">
      <c r="R18" s="74" t="s">
        <v>82</v>
      </c>
      <c r="S18" s="74"/>
      <c r="T18" s="74"/>
      <c r="U18" s="74"/>
      <c r="V18" s="74"/>
    </row>
    <row r="19" spans="3:22" ht="32.15" customHeight="1">
      <c r="C19" s="1"/>
      <c r="I19" s="51"/>
      <c r="J19" s="51"/>
      <c r="K19" s="51"/>
      <c r="L19" s="51"/>
      <c r="M19" s="51"/>
      <c r="N19" s="51"/>
      <c r="O19" s="51"/>
      <c r="P19" s="51"/>
      <c r="Q19" s="51"/>
      <c r="R19" s="74"/>
      <c r="S19" s="74"/>
      <c r="T19" s="74"/>
      <c r="U19" s="74"/>
      <c r="V19" s="74"/>
    </row>
    <row r="25" spans="3:22" ht="40.5">
      <c r="C25" s="52" t="str">
        <f>Model!E36</f>
        <v>2019/20</v>
      </c>
      <c r="D25" s="52" t="str">
        <f>Model!F36</f>
        <v>2020/21</v>
      </c>
      <c r="E25" s="52" t="str">
        <f>Model!G36</f>
        <v>2021/22</v>
      </c>
      <c r="F25" s="52" t="str">
        <f>Model!H36</f>
        <v>2022/23</v>
      </c>
      <c r="G25" s="52" t="str">
        <f>Model!I36</f>
        <v>2023/24</v>
      </c>
      <c r="H25" s="52" t="str">
        <f>Model!J36</f>
        <v>2024/25</v>
      </c>
      <c r="I25" s="52" t="str">
        <f>Model!K36</f>
        <v>2025/26</v>
      </c>
      <c r="J25" s="52" t="str">
        <f>Model!L36</f>
        <v>2026/27</v>
      </c>
      <c r="K25" s="52" t="str">
        <f>Model!M36</f>
        <v>2027/28</v>
      </c>
      <c r="L25" s="52" t="str">
        <f>Model!N36</f>
        <v>2028/29</v>
      </c>
      <c r="M25" s="52" t="str">
        <f>Model!O36</f>
        <v>2029/30</v>
      </c>
      <c r="N25" s="52" t="str">
        <f>Model!P36</f>
        <v>2030/31</v>
      </c>
      <c r="O25" s="52"/>
      <c r="P25" s="52"/>
      <c r="Q25" s="52"/>
    </row>
    <row r="26" spans="3:22">
      <c r="C26" s="6">
        <f>Model!E38</f>
        <v>19.54341794564386</v>
      </c>
      <c r="D26" s="6">
        <f>Model!F38</f>
        <v>20.250404875771476</v>
      </c>
      <c r="E26" s="6">
        <f>Model!G38</f>
        <v>20.982967195053714</v>
      </c>
      <c r="F26" s="6">
        <f>Model!H38</f>
        <v>21.742030098147698</v>
      </c>
      <c r="G26" s="6">
        <f>Model!I38</f>
        <v>22.443599425328202</v>
      </c>
      <c r="H26" s="6">
        <f>Model!J38</f>
        <v>23.167806910887599</v>
      </c>
      <c r="I26" s="6">
        <f>Model!K38</f>
        <v>23.915383040317387</v>
      </c>
      <c r="J26" s="6">
        <f>Model!L38</f>
        <v>24.687081870330918</v>
      </c>
      <c r="K26" s="6">
        <f>Model!M38</f>
        <v>25.483681789456849</v>
      </c>
      <c r="L26" s="6">
        <f>Model!N38</f>
        <v>26.335001970373622</v>
      </c>
      <c r="M26" s="6">
        <f>Model!O38</f>
        <v>27.214761764389625</v>
      </c>
      <c r="N26" s="6">
        <f>Model!P38</f>
        <v>28.123911238954648</v>
      </c>
      <c r="O26" t="str">
        <f>Model!D38</f>
        <v>Meet future demand</v>
      </c>
    </row>
    <row r="27" spans="3:22">
      <c r="C27" s="6">
        <f>Model!E37</f>
        <v>19.54341794564386</v>
      </c>
      <c r="D27" s="6">
        <f>Model!F37</f>
        <v>19.962705597541241</v>
      </c>
      <c r="E27" s="6">
        <f>Model!G37</f>
        <v>20.077167933458448</v>
      </c>
      <c r="F27" s="6">
        <f>Model!H37</f>
        <v>20.263888275012501</v>
      </c>
      <c r="G27" s="6">
        <f>Model!I37</f>
        <v>20.49559454244525</v>
      </c>
      <c r="H27" s="6">
        <f>Model!J37</f>
        <v>20.70806672396365</v>
      </c>
      <c r="I27" s="6">
        <f>Model!K37</f>
        <v>20.922741546045891</v>
      </c>
      <c r="J27" s="6">
        <f>Model!L37</f>
        <v>21.13964184285981</v>
      </c>
      <c r="K27" s="6">
        <f>Model!M37</f>
        <v>21.358790685288763</v>
      </c>
      <c r="L27" s="6">
        <f>Model!N37</f>
        <v>21.580211383385617</v>
      </c>
      <c r="M27" s="6">
        <f>Model!O37</f>
        <v>21.803927488852111</v>
      </c>
      <c r="N27" s="6">
        <f>Model!P37</f>
        <v>22.029962797544005</v>
      </c>
      <c r="O27" t="str">
        <f>Model!D37</f>
        <v>Projected ASC Spending Power (baseline)</v>
      </c>
    </row>
  </sheetData>
  <mergeCells count="9">
    <mergeCell ref="V8:V11"/>
    <mergeCell ref="T15:T16"/>
    <mergeCell ref="U6:V6"/>
    <mergeCell ref="R18:V19"/>
    <mergeCell ref="S8:S11"/>
    <mergeCell ref="T8:T11"/>
    <mergeCell ref="R6:T6"/>
    <mergeCell ref="R15:R16"/>
    <mergeCell ref="S15:S1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3" name="Drop Down 1">
              <controlPr defaultSize="0" autoLine="0" autoPict="0">
                <anchor moveWithCells="1">
                  <from>
                    <xdr:col>17</xdr:col>
                    <xdr:colOff>0</xdr:colOff>
                    <xdr:row>3</xdr:row>
                    <xdr:rowOff>50800</xdr:rowOff>
                  </from>
                  <to>
                    <xdr:col>19</xdr:col>
                    <xdr:colOff>355600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4" name="Spinner 2">
              <controlPr defaultSize="0" autoPict="0">
                <anchor moveWithCells="1" sizeWithCells="1">
                  <from>
                    <xdr:col>17</xdr:col>
                    <xdr:colOff>31750</xdr:colOff>
                    <xdr:row>7</xdr:row>
                    <xdr:rowOff>12700</xdr:rowOff>
                  </from>
                  <to>
                    <xdr:col>18</xdr:col>
                    <xdr:colOff>0</xdr:colOff>
                    <xdr:row>10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9" r:id="rId5" name="Drop Down 3">
              <controlPr defaultSize="0" autoLine="0" autoPict="0">
                <anchor moveWithCells="1">
                  <from>
                    <xdr:col>6</xdr:col>
                    <xdr:colOff>355600</xdr:colOff>
                    <xdr:row>1</xdr:row>
                    <xdr:rowOff>38100</xdr:rowOff>
                  </from>
                  <to>
                    <xdr:col>14</xdr:col>
                    <xdr:colOff>952500</xdr:colOff>
                    <xdr:row>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0" r:id="rId6" name="Spinner 4">
              <controlPr defaultSize="0" autoPict="0">
                <anchor moveWithCells="1" sizeWithCells="1">
                  <from>
                    <xdr:col>20</xdr:col>
                    <xdr:colOff>19050</xdr:colOff>
                    <xdr:row>7</xdr:row>
                    <xdr:rowOff>0</xdr:rowOff>
                  </from>
                  <to>
                    <xdr:col>21</xdr:col>
                    <xdr:colOff>6350</xdr:colOff>
                    <xdr:row>11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377B2F390EBF4AAEACAE1FA953CC12" ma:contentTypeVersion="10" ma:contentTypeDescription="Create a new document." ma:contentTypeScope="" ma:versionID="983190b8bca6b3c516062e2afe10519b">
  <xsd:schema xmlns:xsd="http://www.w3.org/2001/XMLSchema" xmlns:xs="http://www.w3.org/2001/XMLSchema" xmlns:p="http://schemas.microsoft.com/office/2006/metadata/properties" xmlns:ns2="c51adf0f-4df5-4c85-9694-3f12a7c814b7" xmlns:ns3="4678c419-316d-41db-88ec-4efc96b8b7e9" targetNamespace="http://schemas.microsoft.com/office/2006/metadata/properties" ma:root="true" ma:fieldsID="390e3f26162ffacb04361312cd6d1ffd" ns2:_="" ns3:_="">
    <xsd:import namespace="c51adf0f-4df5-4c85-9694-3f12a7c814b7"/>
    <xsd:import namespace="4678c419-316d-41db-88ec-4efc96b8b7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adf0f-4df5-4c85-9694-3f12a7c81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8c419-316d-41db-88ec-4efc96b8b7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281433-9C7D-433E-B5DA-478094FD03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09BF31-FBBB-45F2-8193-BA9202D3E05C}">
  <ds:schemaRefs>
    <ds:schemaRef ds:uri="http://schemas.microsoft.com/office/2006/metadata/properties"/>
    <ds:schemaRef ds:uri="4678c419-316d-41db-88ec-4efc96b8b7e9"/>
    <ds:schemaRef ds:uri="http://purl.org/dc/terms/"/>
    <ds:schemaRef ds:uri="http://schemas.openxmlformats.org/package/2006/metadata/core-properties"/>
    <ds:schemaRef ds:uri="c51adf0f-4df5-4c85-9694-3f12a7c814b7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E17A4A-5F3F-4DB8-B145-ACE50D42FD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adf0f-4df5-4c85-9694-3f12a7c814b7"/>
    <ds:schemaRef ds:uri="4678c419-316d-41db-88ec-4efc96b8b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Sheet</vt:lpstr>
      <vt:lpstr>Assumptions</vt:lpstr>
      <vt:lpstr>Model</vt:lpstr>
      <vt:lpstr>Chart_ALL</vt:lpstr>
      <vt:lpstr>Chart_SELECT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Nihar Shembavnekar</dc:creator>
  <cp:keywords/>
  <dc:description/>
  <cp:lastModifiedBy>Kate Addison</cp:lastModifiedBy>
  <cp:revision/>
  <dcterms:created xsi:type="dcterms:W3CDTF">2020-08-11T16:06:38Z</dcterms:created>
  <dcterms:modified xsi:type="dcterms:W3CDTF">2021-02-10T17:07:07Z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0x0101003E377B2F390EBF4AAEACAE1FA953CC12</vt:lpwstr>
  </property>
</Properties>
</file>